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 (2)\"/>
    </mc:Choice>
  </mc:AlternateContent>
  <bookViews>
    <workbookView xWindow="120" yWindow="180" windowWidth="12120" windowHeight="9060"/>
  </bookViews>
  <sheets>
    <sheet name="Лист14 (2)" sheetId="1" r:id="rId1"/>
  </sheets>
  <definedNames>
    <definedName name="_xlnm.Print_Titles" localSheetId="0">'Лист14 (2)'!$5:$6</definedName>
    <definedName name="_xlnm.Print_Area" localSheetId="0">'Лист14 (2)'!$A$1:$W$27</definedName>
  </definedNames>
  <calcPr calcId="152511"/>
</workbook>
</file>

<file path=xl/calcChain.xml><?xml version="1.0" encoding="utf-8"?>
<calcChain xmlns="http://schemas.openxmlformats.org/spreadsheetml/2006/main">
  <c r="J10" i="1" l="1"/>
  <c r="S19" i="1"/>
  <c r="Q19" i="1"/>
  <c r="O19" i="1"/>
  <c r="M19" i="1"/>
  <c r="K19" i="1"/>
  <c r="J19" i="1"/>
  <c r="S18" i="1"/>
  <c r="Q18" i="1"/>
  <c r="O18" i="1"/>
  <c r="M18" i="1"/>
  <c r="K18" i="1"/>
  <c r="J18" i="1"/>
  <c r="S17" i="1"/>
  <c r="Q17" i="1"/>
  <c r="O17" i="1"/>
  <c r="M17" i="1"/>
  <c r="K17" i="1"/>
  <c r="J17" i="1"/>
  <c r="J16" i="1" s="1"/>
  <c r="R17" i="1" l="1"/>
  <c r="P19" i="1"/>
  <c r="R19" i="1"/>
  <c r="M16" i="1"/>
  <c r="N17" i="1"/>
  <c r="P17" i="1"/>
  <c r="T19" i="1"/>
  <c r="Q16" i="1"/>
  <c r="T17" i="1"/>
  <c r="K16" i="1"/>
  <c r="L16" i="1" s="1"/>
  <c r="O16" i="1"/>
  <c r="S16" i="1"/>
  <c r="L18" i="1"/>
  <c r="P18" i="1"/>
  <c r="T18" i="1"/>
  <c r="N19" i="1"/>
  <c r="R16" i="1"/>
  <c r="N18" i="1"/>
  <c r="R18" i="1"/>
  <c r="L19" i="1"/>
  <c r="L17" i="1"/>
  <c r="T16" i="1" l="1"/>
  <c r="N16" i="1"/>
  <c r="P16" i="1"/>
  <c r="J25" i="1"/>
  <c r="J26" i="1"/>
  <c r="J15" i="1" l="1"/>
  <c r="J14" i="1" s="1"/>
  <c r="J11" i="1" l="1"/>
  <c r="J12" i="1"/>
  <c r="J13" i="1"/>
  <c r="J21" i="1"/>
  <c r="J22" i="1"/>
  <c r="J24" i="1"/>
  <c r="J9" i="1" l="1"/>
  <c r="M10" i="1"/>
  <c r="M11" i="1"/>
  <c r="M12" i="1"/>
  <c r="M13" i="1"/>
  <c r="M15" i="1"/>
  <c r="M14" i="1" s="1"/>
  <c r="M21" i="1"/>
  <c r="M22" i="1"/>
  <c r="M24" i="1"/>
  <c r="M26" i="1"/>
  <c r="S13" i="1"/>
  <c r="Q13" i="1"/>
  <c r="O13" i="1"/>
  <c r="K13" i="1"/>
  <c r="J7" i="1" l="1"/>
  <c r="J8" i="1"/>
  <c r="M9" i="1"/>
  <c r="N13" i="1"/>
  <c r="T13" i="1"/>
  <c r="R13" i="1"/>
  <c r="P13" i="1"/>
  <c r="L13" i="1"/>
  <c r="S26" i="1"/>
  <c r="Q26" i="1"/>
  <c r="O26" i="1"/>
  <c r="P26" i="1" s="1"/>
  <c r="S24" i="1"/>
  <c r="Q24" i="1"/>
  <c r="O24" i="1"/>
  <c r="P24" i="1" s="1"/>
  <c r="K24" i="1"/>
  <c r="L24" i="1" s="1"/>
  <c r="K26" i="1"/>
  <c r="L26" i="1" s="1"/>
  <c r="S10" i="1"/>
  <c r="S11" i="1"/>
  <c r="S12" i="1"/>
  <c r="S15" i="1"/>
  <c r="S14" i="1" s="1"/>
  <c r="S21" i="1"/>
  <c r="S22" i="1"/>
  <c r="Q10" i="1"/>
  <c r="Q11" i="1"/>
  <c r="Q12" i="1"/>
  <c r="Q15" i="1"/>
  <c r="Q14" i="1" s="1"/>
  <c r="Q21" i="1"/>
  <c r="Q22" i="1"/>
  <c r="O10" i="1"/>
  <c r="O11" i="1"/>
  <c r="O12" i="1"/>
  <c r="P12" i="1" s="1"/>
  <c r="O15" i="1"/>
  <c r="O14" i="1" s="1"/>
  <c r="P14" i="1" s="1"/>
  <c r="O21" i="1"/>
  <c r="P21" i="1" s="1"/>
  <c r="O22" i="1"/>
  <c r="K10" i="1"/>
  <c r="K11" i="1"/>
  <c r="K12" i="1"/>
  <c r="L12" i="1" s="1"/>
  <c r="K15" i="1"/>
  <c r="K21" i="1"/>
  <c r="K22" i="1"/>
  <c r="U10" i="1"/>
  <c r="U11" i="1"/>
  <c r="U12" i="1"/>
  <c r="U15" i="1"/>
  <c r="V20" i="1"/>
  <c r="M7" i="1" l="1"/>
  <c r="M8" i="1"/>
  <c r="L11" i="1"/>
  <c r="P11" i="1"/>
  <c r="K9" i="1"/>
  <c r="O9" i="1"/>
  <c r="Q9" i="1"/>
  <c r="S9" i="1"/>
  <c r="L15" i="1"/>
  <c r="K14" i="1"/>
  <c r="R14" i="1"/>
  <c r="T14" i="1"/>
  <c r="P15" i="1"/>
  <c r="N12" i="1"/>
  <c r="R22" i="1"/>
  <c r="N26" i="1"/>
  <c r="N24" i="1"/>
  <c r="T22" i="1"/>
  <c r="P22" i="1"/>
  <c r="N22" i="1"/>
  <c r="L22" i="1"/>
  <c r="T21" i="1"/>
  <c r="R21" i="1"/>
  <c r="N21" i="1"/>
  <c r="L21" i="1"/>
  <c r="N15" i="1"/>
  <c r="T15" i="1"/>
  <c r="T12" i="1"/>
  <c r="T11" i="1"/>
  <c r="R12" i="1"/>
  <c r="V11" i="1"/>
  <c r="R11" i="1"/>
  <c r="N11" i="1"/>
  <c r="V10" i="1"/>
  <c r="N10" i="1"/>
  <c r="V15" i="1"/>
  <c r="R15" i="1"/>
  <c r="R24" i="1"/>
  <c r="R26" i="1"/>
  <c r="U7" i="1"/>
  <c r="L10" i="1"/>
  <c r="V12" i="1"/>
  <c r="T10" i="1"/>
  <c r="P10" i="1"/>
  <c r="R10" i="1"/>
  <c r="Q7" i="1" l="1"/>
  <c r="Q8" i="1"/>
  <c r="N9" i="1"/>
  <c r="K8" i="1"/>
  <c r="L8" i="1" s="1"/>
  <c r="S7" i="1"/>
  <c r="S8" i="1"/>
  <c r="T8" i="1" s="1"/>
  <c r="O7" i="1"/>
  <c r="O8" i="1"/>
  <c r="P8" i="1" s="1"/>
  <c r="N8" i="1"/>
  <c r="K7" i="1"/>
  <c r="L7" i="1" s="1"/>
  <c r="L14" i="1"/>
  <c r="N14" i="1"/>
  <c r="P7" i="1"/>
  <c r="P9" i="1"/>
  <c r="R9" i="1"/>
  <c r="L9" i="1"/>
  <c r="T7" i="1"/>
  <c r="T9" i="1"/>
  <c r="R8" i="1" l="1"/>
  <c r="R7" i="1"/>
  <c r="N7" i="1"/>
</calcChain>
</file>

<file path=xl/sharedStrings.xml><?xml version="1.0" encoding="utf-8"?>
<sst xmlns="http://schemas.openxmlformats.org/spreadsheetml/2006/main" count="62" uniqueCount="54">
  <si>
    <t>Основные виды продукции</t>
  </si>
  <si>
    <t>Един. измер.</t>
  </si>
  <si>
    <t xml:space="preserve">Цена за ед. прод,  отчет. года, в руб.      </t>
  </si>
  <si>
    <t>Произведено продукции в натуральном выражении</t>
  </si>
  <si>
    <t xml:space="preserve">                             Произведено продукции в стоимостном выражении,  в  млн. руб.</t>
  </si>
  <si>
    <t>ИПП  2012г. в % к 2011г.</t>
  </si>
  <si>
    <t>тонн</t>
  </si>
  <si>
    <t>2012г.  прог-ноз</t>
  </si>
  <si>
    <t xml:space="preserve">Расчет индексов промышленного производства (ИПП)  по   _________________________   району (городу)    </t>
  </si>
  <si>
    <t>Приложение 1 к таблице 1</t>
  </si>
  <si>
    <t>Масло растительное</t>
  </si>
  <si>
    <t>Жмых</t>
  </si>
  <si>
    <t>Вода минеральная</t>
  </si>
  <si>
    <t>т.Гкал</t>
  </si>
  <si>
    <t>Вода</t>
  </si>
  <si>
    <t>выключатели</t>
  </si>
  <si>
    <t>предохранители</t>
  </si>
  <si>
    <t>т.шт.</t>
  </si>
  <si>
    <t>Теплоэнергия</t>
  </si>
  <si>
    <t>Аппаратура низковольтная электрическая</t>
  </si>
  <si>
    <t>Кореневскому району</t>
  </si>
  <si>
    <t>т.м.куб.</t>
  </si>
  <si>
    <t>МО "Пушкарский с/с"</t>
  </si>
  <si>
    <t>МО "Шептуховский с/с"</t>
  </si>
  <si>
    <t>т.п/л</t>
  </si>
  <si>
    <t>Солод</t>
  </si>
  <si>
    <t>МО "Поселок Коренево"</t>
  </si>
  <si>
    <t>Всего :</t>
  </si>
  <si>
    <t>Продукты пищевые</t>
  </si>
  <si>
    <t>2020 год прогноз</t>
  </si>
  <si>
    <t>ИПП 2018 года в % к 2017 году</t>
  </si>
  <si>
    <t>ИПП 2019 года в % к 2018 году</t>
  </si>
  <si>
    <t>2017 год отчет</t>
  </si>
  <si>
    <t>2021 год прогноз</t>
  </si>
  <si>
    <t>2021 год прогноз  млн. руб.</t>
  </si>
  <si>
    <t>ИПП 2021 года в % к 2020 году</t>
  </si>
  <si>
    <t>Расчет индексов промышленного производства (ИПП) по</t>
  </si>
  <si>
    <t xml:space="preserve"> в сопоставимых ценах </t>
  </si>
  <si>
    <t>2018 год отчет</t>
  </si>
  <si>
    <t>2019 год оценка</t>
  </si>
  <si>
    <t>2022 год прогноз</t>
  </si>
  <si>
    <t>2017 год отчет, млн. руб.</t>
  </si>
  <si>
    <t>2018 год отчет,   млн. руб.</t>
  </si>
  <si>
    <t>2019 год оценка  млн.   руб.</t>
  </si>
  <si>
    <t>2022 год прогноз  млн. руб.</t>
  </si>
  <si>
    <t>ИПП 2022 года в % к 2021 году</t>
  </si>
  <si>
    <t>базовый</t>
  </si>
  <si>
    <t xml:space="preserve">Обеспечение электрической энергией, газом и паром; кондиционирование воздуха </t>
  </si>
  <si>
    <t xml:space="preserve">Водоснабжение; водоотведение; организация сбора и утилизация отходов, деятельность по лиувидации загрязнений </t>
  </si>
  <si>
    <t>ООО "Водник"</t>
  </si>
  <si>
    <t>ООО "Тепло Плюс"</t>
  </si>
  <si>
    <t>МУП ВКХ с. Коренево</t>
  </si>
  <si>
    <t>2020 год прогноз  млн. руб.</t>
  </si>
  <si>
    <t>ИПП 2020 года в % к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</si>
</sst>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b/>
      <sz val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/>
    <xf numFmtId="0" fontId="4" fillId="0" borderId="0" xfId="0" applyFont="1" applyBorder="1"/>
    <xf numFmtId="0" fontId="6" fillId="0" borderId="0" xfId="0" applyFont="1" applyBorder="1" applyAlignment="1">
      <alignment horizontal="centerContinuous" wrapText="1"/>
    </xf>
    <xf numFmtId="0" fontId="6" fillId="0" borderId="0" xfId="0" applyFont="1" applyBorder="1" applyAlignment="1">
      <alignment horizontal="centerContinuous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/>
    <xf numFmtId="0" fontId="7" fillId="0" borderId="1" xfId="0" applyFont="1" applyBorder="1"/>
    <xf numFmtId="0" fontId="8" fillId="0" borderId="1" xfId="0" applyFont="1" applyBorder="1" applyAlignment="1">
      <alignment horizontal="center" vertical="top" wrapText="1"/>
    </xf>
    <xf numFmtId="0" fontId="7" fillId="0" borderId="0" xfId="0" applyFont="1" applyBorder="1"/>
    <xf numFmtId="0" fontId="1" fillId="0" borderId="0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/>
    <xf numFmtId="164" fontId="8" fillId="0" borderId="1" xfId="0" applyNumberFormat="1" applyFont="1" applyBorder="1" applyAlignment="1">
      <alignment horizontal="center" wrapText="1"/>
    </xf>
    <xf numFmtId="0" fontId="9" fillId="0" borderId="1" xfId="0" applyFont="1" applyBorder="1"/>
    <xf numFmtId="164" fontId="9" fillId="0" borderId="1" xfId="0" applyNumberFormat="1" applyFont="1" applyBorder="1"/>
    <xf numFmtId="164" fontId="10" fillId="0" borderId="1" xfId="0" applyNumberFormat="1" applyFont="1" applyBorder="1" applyAlignment="1">
      <alignment horizont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5" fillId="0" borderId="5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view="pageBreakPreview" zoomScale="85" zoomScaleNormal="75" zoomScaleSheetLayoutView="85" workbookViewId="0">
      <selection activeCell="Q6" sqref="Q6"/>
    </sheetView>
  </sheetViews>
  <sheetFormatPr defaultRowHeight="12.75" x14ac:dyDescent="0.2"/>
  <cols>
    <col min="1" max="1" width="25.85546875" customWidth="1"/>
    <col min="2" max="2" width="9.28515625" customWidth="1"/>
    <col min="3" max="3" width="7.5703125" customWidth="1"/>
    <col min="4" max="4" width="7.28515625" customWidth="1"/>
    <col min="5" max="5" width="9.28515625" customWidth="1"/>
    <col min="6" max="6" width="8.5703125" customWidth="1"/>
    <col min="7" max="7" width="9" bestFit="1" customWidth="1"/>
    <col min="8" max="8" width="9.42578125" customWidth="1"/>
    <col min="9" max="9" width="9.28515625" customWidth="1"/>
    <col min="10" max="14" width="8" customWidth="1"/>
    <col min="15" max="16" width="8.85546875" customWidth="1"/>
    <col min="17" max="17" width="9" customWidth="1"/>
    <col min="18" max="18" width="10.140625" bestFit="1" customWidth="1"/>
    <col min="19" max="19" width="9.42578125" bestFit="1" customWidth="1"/>
    <col min="20" max="20" width="10.140625" bestFit="1" customWidth="1"/>
    <col min="21" max="21" width="0" hidden="1" customWidth="1"/>
    <col min="22" max="22" width="0.28515625" customWidth="1"/>
  </cols>
  <sheetData>
    <row r="1" spans="1:23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7"/>
      <c r="O1" s="47" t="s">
        <v>9</v>
      </c>
      <c r="P1" s="47"/>
      <c r="Q1" s="47"/>
      <c r="R1" s="47"/>
      <c r="S1" s="47"/>
      <c r="T1" s="47"/>
    </row>
    <row r="2" spans="1:23" s="1" customFormat="1" ht="28.5" x14ac:dyDescent="0.2">
      <c r="A2" s="13" t="s">
        <v>8</v>
      </c>
      <c r="B2" s="13"/>
      <c r="C2" s="13"/>
      <c r="D2" s="14"/>
      <c r="E2" s="13"/>
      <c r="F2" s="14"/>
      <c r="G2" s="14" t="s">
        <v>36</v>
      </c>
      <c r="H2" s="13"/>
      <c r="I2" s="14"/>
      <c r="J2" s="14"/>
      <c r="K2" s="14" t="s">
        <v>20</v>
      </c>
      <c r="L2" s="14"/>
      <c r="M2" s="14"/>
      <c r="N2" s="14"/>
      <c r="O2" s="13"/>
      <c r="P2" s="14"/>
      <c r="Q2" s="14"/>
      <c r="R2" s="14"/>
      <c r="S2" s="14"/>
      <c r="T2" s="14"/>
      <c r="U2" s="14"/>
      <c r="V2" s="14"/>
    </row>
    <row r="3" spans="1:23" s="2" customFormat="1" ht="15" x14ac:dyDescent="0.2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3" s="2" customFormat="1" ht="15" x14ac:dyDescent="0.2">
      <c r="P4" s="55" t="s">
        <v>46</v>
      </c>
      <c r="Q4" s="55"/>
      <c r="R4" s="55"/>
      <c r="S4" s="55"/>
      <c r="T4" s="55"/>
    </row>
    <row r="5" spans="1:23" s="4" customFormat="1" ht="35.25" customHeight="1" x14ac:dyDescent="0.2">
      <c r="A5" s="52" t="s">
        <v>0</v>
      </c>
      <c r="B5" s="52" t="s">
        <v>1</v>
      </c>
      <c r="C5" s="52" t="s">
        <v>2</v>
      </c>
      <c r="D5" s="53" t="s">
        <v>3</v>
      </c>
      <c r="E5" s="54"/>
      <c r="F5" s="54"/>
      <c r="G5" s="54"/>
      <c r="H5" s="54"/>
      <c r="I5" s="54"/>
      <c r="J5" s="48" t="s">
        <v>4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</row>
    <row r="6" spans="1:23" s="4" customFormat="1" ht="100.5" customHeight="1" x14ac:dyDescent="0.2">
      <c r="A6" s="52"/>
      <c r="B6" s="52"/>
      <c r="C6" s="52"/>
      <c r="D6" s="3" t="s">
        <v>32</v>
      </c>
      <c r="E6" s="3" t="s">
        <v>38</v>
      </c>
      <c r="F6" s="3" t="s">
        <v>39</v>
      </c>
      <c r="G6" s="3" t="s">
        <v>29</v>
      </c>
      <c r="H6" s="3" t="s">
        <v>33</v>
      </c>
      <c r="I6" s="3" t="s">
        <v>40</v>
      </c>
      <c r="J6" s="22" t="s">
        <v>41</v>
      </c>
      <c r="K6" s="3" t="s">
        <v>42</v>
      </c>
      <c r="L6" s="5" t="s">
        <v>30</v>
      </c>
      <c r="M6" s="3" t="s">
        <v>43</v>
      </c>
      <c r="N6" s="5" t="s">
        <v>31</v>
      </c>
      <c r="O6" s="3" t="s">
        <v>52</v>
      </c>
      <c r="P6" s="3" t="s">
        <v>53</v>
      </c>
      <c r="Q6" s="3" t="s">
        <v>34</v>
      </c>
      <c r="R6" s="3" t="s">
        <v>35</v>
      </c>
      <c r="S6" s="3" t="s">
        <v>44</v>
      </c>
      <c r="T6" s="3" t="s">
        <v>45</v>
      </c>
      <c r="U6" s="3" t="s">
        <v>7</v>
      </c>
      <c r="V6" s="3" t="s">
        <v>5</v>
      </c>
    </row>
    <row r="7" spans="1:23" s="4" customFormat="1" ht="36" customHeight="1" x14ac:dyDescent="0.2">
      <c r="A7" s="7" t="s">
        <v>27</v>
      </c>
      <c r="B7" s="3"/>
      <c r="C7" s="3"/>
      <c r="D7" s="3"/>
      <c r="E7" s="3"/>
      <c r="F7" s="3"/>
      <c r="G7" s="3"/>
      <c r="H7" s="3"/>
      <c r="I7" s="3"/>
      <c r="J7" s="23">
        <f>J9+J14+J16+J21+J22+J24+J26</f>
        <v>1748.2991419999998</v>
      </c>
      <c r="K7" s="23">
        <f>K9+K14+K16+K21+K22+K24+K26</f>
        <v>1836.3379272000002</v>
      </c>
      <c r="L7" s="24">
        <f>K7/J7*100</f>
        <v>105.03568200000868</v>
      </c>
      <c r="M7" s="23">
        <f>M9+M14+M16+M21+M22+M24+M26</f>
        <v>1943.3600719999999</v>
      </c>
      <c r="N7" s="24">
        <f>M7/K7*100</f>
        <v>105.82802017073101</v>
      </c>
      <c r="O7" s="23">
        <f>O9+O14+O16+O21+O22+O24+O26</f>
        <v>1995.1155389999999</v>
      </c>
      <c r="P7" s="24">
        <f>O7/M7*100</f>
        <v>102.66319493467498</v>
      </c>
      <c r="Q7" s="23">
        <f>Q9+Q14+Q16+Q21+Q22</f>
        <v>2052.4669960000001</v>
      </c>
      <c r="R7" s="24">
        <f>Q7/O7*100</f>
        <v>102.87459326935753</v>
      </c>
      <c r="S7" s="23">
        <f>S9+S14+S16+S21+S22</f>
        <v>2113.9337959999998</v>
      </c>
      <c r="T7" s="24">
        <f>S7/Q7*100</f>
        <v>102.99477653573923</v>
      </c>
      <c r="U7" s="3" t="e">
        <f>SUM(U10:U22)</f>
        <v>#REF!</v>
      </c>
      <c r="V7" s="3">
        <v>102.3</v>
      </c>
    </row>
    <row r="8" spans="1:23" s="4" customFormat="1" ht="36" customHeight="1" x14ac:dyDescent="0.2">
      <c r="A8" s="7" t="s">
        <v>26</v>
      </c>
      <c r="B8" s="38"/>
      <c r="C8" s="38"/>
      <c r="D8" s="38"/>
      <c r="E8" s="38"/>
      <c r="F8" s="38"/>
      <c r="G8" s="38"/>
      <c r="H8" s="38"/>
      <c r="I8" s="38"/>
      <c r="J8" s="23">
        <f>J9+J14+J16+J21+J22</f>
        <v>1745.650441</v>
      </c>
      <c r="K8" s="23">
        <f>K9+K14+K16+K21+K22</f>
        <v>1833.7051642000001</v>
      </c>
      <c r="L8" s="24">
        <f>K8/J8*100</f>
        <v>105.04423572622923</v>
      </c>
      <c r="M8" s="23">
        <f>M9+M14+M16+M21+M22</f>
        <v>1940.6995569999999</v>
      </c>
      <c r="N8" s="24">
        <f>M8/K8*100</f>
        <v>105.83487437832891</v>
      </c>
      <c r="O8" s="23">
        <f>O9+O14+O16+O21+O22</f>
        <v>1992.443117</v>
      </c>
      <c r="P8" s="24">
        <f>O8/M8*100</f>
        <v>102.66623238065695</v>
      </c>
      <c r="Q8" s="23">
        <f>Q9+Q14+Q16+Q21+Q22</f>
        <v>2052.4669960000001</v>
      </c>
      <c r="R8" s="24">
        <f>Q8/O8*100</f>
        <v>103.01257679518487</v>
      </c>
      <c r="S8" s="23">
        <f>S9+S14+S16+S21+S22</f>
        <v>2113.9337959999998</v>
      </c>
      <c r="T8" s="24">
        <f>S8/Q8*100</f>
        <v>102.99477653573923</v>
      </c>
      <c r="U8" s="38"/>
      <c r="V8" s="38"/>
    </row>
    <row r="9" spans="1:23" s="4" customFormat="1" ht="36" customHeight="1" x14ac:dyDescent="0.2">
      <c r="A9" s="7" t="s">
        <v>28</v>
      </c>
      <c r="B9" s="31"/>
      <c r="C9" s="31"/>
      <c r="D9" s="31"/>
      <c r="E9" s="31"/>
      <c r="F9" s="31"/>
      <c r="G9" s="31"/>
      <c r="H9" s="31"/>
      <c r="I9" s="31"/>
      <c r="J9" s="26">
        <f>J10+J11+J12+J13</f>
        <v>722.96439299999997</v>
      </c>
      <c r="K9" s="26">
        <f>K10+K11+K12+K13</f>
        <v>881.66443820000006</v>
      </c>
      <c r="L9" s="24">
        <f>K9/J9*100</f>
        <v>121.95129479910641</v>
      </c>
      <c r="M9" s="26">
        <f>M10+M11+M12+M13</f>
        <v>973.26874999999995</v>
      </c>
      <c r="N9" s="24">
        <f>M9/K9*100</f>
        <v>110.38992930088216</v>
      </c>
      <c r="O9" s="26">
        <f>O10+O11+O12+O13</f>
        <v>1009.2026000000001</v>
      </c>
      <c r="P9" s="24">
        <f>O9/M9*100</f>
        <v>103.69207888365881</v>
      </c>
      <c r="Q9" s="26">
        <f>Q10+Q11+Q12+Q13</f>
        <v>1048.1469</v>
      </c>
      <c r="R9" s="24">
        <f>Q9/O9*100</f>
        <v>103.85891792193162</v>
      </c>
      <c r="S9" s="26">
        <f>S10+S11+S12+S13</f>
        <v>1092.0287000000001</v>
      </c>
      <c r="T9" s="24">
        <f>S9/Q9*100</f>
        <v>104.18660781232096</v>
      </c>
      <c r="U9" s="31"/>
      <c r="V9" s="31"/>
    </row>
    <row r="10" spans="1:23" s="4" customFormat="1" ht="15.75" x14ac:dyDescent="0.2">
      <c r="A10" s="9" t="s">
        <v>10</v>
      </c>
      <c r="B10" s="3" t="s">
        <v>6</v>
      </c>
      <c r="C10" s="18">
        <v>61878</v>
      </c>
      <c r="D10" s="18">
        <v>994.3</v>
      </c>
      <c r="E10" s="18">
        <v>2231.9</v>
      </c>
      <c r="F10" s="18">
        <v>3000</v>
      </c>
      <c r="G10" s="18">
        <v>3300</v>
      </c>
      <c r="H10" s="18">
        <v>3500</v>
      </c>
      <c r="I10" s="18">
        <v>3700</v>
      </c>
      <c r="J10" s="23">
        <f>D10*C10/1000000</f>
        <v>61.525295399999997</v>
      </c>
      <c r="K10" s="23">
        <f>E10*C10/1000000</f>
        <v>138.10550820000003</v>
      </c>
      <c r="L10" s="24">
        <f>K10/J10*100</f>
        <v>224.46947601327571</v>
      </c>
      <c r="M10" s="23">
        <f>F10*C10/1000000</f>
        <v>185.63399999999999</v>
      </c>
      <c r="N10" s="24">
        <f>M10/K10*100</f>
        <v>134.41462431112501</v>
      </c>
      <c r="O10" s="23">
        <f>G10*C10/1000000</f>
        <v>204.19739999999999</v>
      </c>
      <c r="P10" s="24">
        <f t="shared" ref="P10:P26" si="0">O10/M10*100</f>
        <v>110.00000000000001</v>
      </c>
      <c r="Q10" s="23">
        <f>H10*C10/1000000</f>
        <v>216.57300000000001</v>
      </c>
      <c r="R10" s="24">
        <f t="shared" ref="R10:R24" si="1">Q10/O10*100</f>
        <v>106.06060606060608</v>
      </c>
      <c r="S10" s="23">
        <f>I10*C10/1000000</f>
        <v>228.9486</v>
      </c>
      <c r="T10" s="24">
        <f t="shared" ref="T10:T22" si="2">S10/Q10*100</f>
        <v>105.71428571428572</v>
      </c>
      <c r="U10" s="18" t="e">
        <f>ROUND(C10*#REF!/1000000,1)</f>
        <v>#REF!</v>
      </c>
      <c r="V10" s="19" t="e">
        <f>ROUND(U10/S10*100,1)</f>
        <v>#REF!</v>
      </c>
      <c r="W10" s="20"/>
    </row>
    <row r="11" spans="1:23" s="4" customFormat="1" ht="15.75" x14ac:dyDescent="0.2">
      <c r="A11" s="9" t="s">
        <v>11</v>
      </c>
      <c r="B11" s="3" t="s">
        <v>6</v>
      </c>
      <c r="C11" s="18">
        <v>9000</v>
      </c>
      <c r="D11" s="18">
        <v>1125.2</v>
      </c>
      <c r="E11" s="18">
        <v>2501</v>
      </c>
      <c r="F11" s="18">
        <v>3198</v>
      </c>
      <c r="G11" s="18">
        <v>3500</v>
      </c>
      <c r="H11" s="18">
        <v>3650</v>
      </c>
      <c r="I11" s="18">
        <v>3800</v>
      </c>
      <c r="J11" s="23">
        <f t="shared" ref="J11:J26" si="3">D11*C11/1000000</f>
        <v>10.126799999999999</v>
      </c>
      <c r="K11" s="23">
        <f t="shared" ref="K11:K22" si="4">E11*C11/1000000</f>
        <v>22.509</v>
      </c>
      <c r="L11" s="24">
        <f t="shared" ref="L11:L26" si="5">K11/J11*100</f>
        <v>222.27159616068258</v>
      </c>
      <c r="M11" s="23">
        <f>F11*C11/1000000</f>
        <v>28.782</v>
      </c>
      <c r="N11" s="24">
        <f t="shared" ref="N11:N26" si="6">M11/K11*100</f>
        <v>127.86885245901641</v>
      </c>
      <c r="O11" s="23">
        <f>G11*C11/1000000</f>
        <v>31.5</v>
      </c>
      <c r="P11" s="24">
        <f t="shared" si="0"/>
        <v>109.44340212632895</v>
      </c>
      <c r="Q11" s="23">
        <f>H11*C11/1000000</f>
        <v>32.85</v>
      </c>
      <c r="R11" s="24">
        <f t="shared" si="1"/>
        <v>104.28571428571429</v>
      </c>
      <c r="S11" s="23">
        <f>I11*C11/1000000</f>
        <v>34.200000000000003</v>
      </c>
      <c r="T11" s="24">
        <f t="shared" si="2"/>
        <v>104.10958904109589</v>
      </c>
      <c r="U11" s="18" t="e">
        <f>ROUND(C11*#REF!/1000000,1)</f>
        <v>#REF!</v>
      </c>
      <c r="V11" s="19" t="e">
        <f>ROUND(U11/S11*100,1)</f>
        <v>#REF!</v>
      </c>
      <c r="W11" s="20"/>
    </row>
    <row r="12" spans="1:23" s="4" customFormat="1" ht="15.75" x14ac:dyDescent="0.2">
      <c r="A12" s="9" t="s">
        <v>12</v>
      </c>
      <c r="B12" s="3" t="s">
        <v>24</v>
      </c>
      <c r="C12" s="18">
        <v>5312</v>
      </c>
      <c r="D12" s="18">
        <v>1404.8</v>
      </c>
      <c r="E12" s="18">
        <v>1390</v>
      </c>
      <c r="F12" s="18">
        <v>2000</v>
      </c>
      <c r="G12" s="18">
        <v>2100</v>
      </c>
      <c r="H12" s="18">
        <v>2200</v>
      </c>
      <c r="I12" s="18">
        <v>2300</v>
      </c>
      <c r="J12" s="23">
        <f t="shared" si="3"/>
        <v>7.4622975999999994</v>
      </c>
      <c r="K12" s="23">
        <f t="shared" si="4"/>
        <v>7.38368</v>
      </c>
      <c r="L12" s="24">
        <f t="shared" si="5"/>
        <v>98.946469248291578</v>
      </c>
      <c r="M12" s="23">
        <f>F12*C12/1000000</f>
        <v>10.624000000000001</v>
      </c>
      <c r="N12" s="24">
        <f t="shared" si="6"/>
        <v>143.88489208633095</v>
      </c>
      <c r="O12" s="23">
        <f>G12*C12/1000000</f>
        <v>11.155200000000001</v>
      </c>
      <c r="P12" s="24">
        <f t="shared" si="0"/>
        <v>105</v>
      </c>
      <c r="Q12" s="23">
        <f>H12*C12/1000000</f>
        <v>11.686400000000001</v>
      </c>
      <c r="R12" s="24">
        <f t="shared" si="1"/>
        <v>104.76190476190477</v>
      </c>
      <c r="S12" s="23">
        <f>I12*C12/1000000</f>
        <v>12.217599999999999</v>
      </c>
      <c r="T12" s="24">
        <f t="shared" si="2"/>
        <v>104.54545454545455</v>
      </c>
      <c r="U12" s="18" t="e">
        <f>ROUND(C12*#REF!/1000000,1)</f>
        <v>#REF!</v>
      </c>
      <c r="V12" s="19" t="e">
        <f>ROUND(U12/S12*100,1)</f>
        <v>#REF!</v>
      </c>
      <c r="W12" s="20"/>
    </row>
    <row r="13" spans="1:23" s="4" customFormat="1" ht="15.75" x14ac:dyDescent="0.2">
      <c r="A13" s="9" t="s">
        <v>25</v>
      </c>
      <c r="B13" s="3" t="s">
        <v>6</v>
      </c>
      <c r="C13" s="18">
        <v>19750</v>
      </c>
      <c r="D13" s="18">
        <v>32600</v>
      </c>
      <c r="E13" s="18">
        <v>36135</v>
      </c>
      <c r="F13" s="18">
        <v>37885</v>
      </c>
      <c r="G13" s="18">
        <v>38600</v>
      </c>
      <c r="H13" s="18">
        <v>39850</v>
      </c>
      <c r="I13" s="18">
        <v>41350</v>
      </c>
      <c r="J13" s="23">
        <f t="shared" si="3"/>
        <v>643.85</v>
      </c>
      <c r="K13" s="23">
        <f t="shared" si="4"/>
        <v>713.66624999999999</v>
      </c>
      <c r="L13" s="24">
        <f t="shared" si="5"/>
        <v>110.84355828220858</v>
      </c>
      <c r="M13" s="23">
        <f>F13*C13/1000000</f>
        <v>748.22874999999999</v>
      </c>
      <c r="N13" s="24">
        <f t="shared" si="6"/>
        <v>104.8429500484295</v>
      </c>
      <c r="O13" s="23">
        <f>G13*C13/1000000</f>
        <v>762.35</v>
      </c>
      <c r="P13" s="24">
        <f t="shared" si="0"/>
        <v>101.88729048436056</v>
      </c>
      <c r="Q13" s="23">
        <f>H13*C13/1000000</f>
        <v>787.03750000000002</v>
      </c>
      <c r="R13" s="24">
        <f t="shared" si="1"/>
        <v>103.23834196891191</v>
      </c>
      <c r="S13" s="23">
        <f>I13*C13/1000000</f>
        <v>816.66250000000002</v>
      </c>
      <c r="T13" s="24">
        <f t="shared" si="2"/>
        <v>103.76411543287327</v>
      </c>
      <c r="U13" s="18"/>
      <c r="V13" s="19"/>
      <c r="W13" s="20"/>
    </row>
    <row r="14" spans="1:23" s="12" customFormat="1" ht="92.25" customHeight="1" x14ac:dyDescent="0.25">
      <c r="A14" s="39" t="s">
        <v>47</v>
      </c>
      <c r="B14" s="6"/>
      <c r="C14" s="40"/>
      <c r="D14" s="40"/>
      <c r="E14" s="40"/>
      <c r="F14" s="40"/>
      <c r="G14" s="40"/>
      <c r="H14" s="40"/>
      <c r="I14" s="40"/>
      <c r="J14" s="41">
        <f>J15</f>
        <v>97.982303999999999</v>
      </c>
      <c r="K14" s="41">
        <f>K15</f>
        <v>85.734515999999999</v>
      </c>
      <c r="L14" s="42">
        <f t="shared" si="5"/>
        <v>87.5</v>
      </c>
      <c r="M14" s="41">
        <f>M15</f>
        <v>85.734515999999999</v>
      </c>
      <c r="N14" s="42">
        <f t="shared" si="6"/>
        <v>100</v>
      </c>
      <c r="O14" s="41">
        <f>O15</f>
        <v>85.734515999999999</v>
      </c>
      <c r="P14" s="42">
        <f t="shared" si="0"/>
        <v>100</v>
      </c>
      <c r="Q14" s="41">
        <f>Q15</f>
        <v>85.734515999999999</v>
      </c>
      <c r="R14" s="41">
        <f t="shared" si="1"/>
        <v>100</v>
      </c>
      <c r="S14" s="41">
        <f>S15</f>
        <v>85.734515999999999</v>
      </c>
      <c r="T14" s="41">
        <f t="shared" si="2"/>
        <v>100</v>
      </c>
      <c r="U14" s="28"/>
      <c r="V14" s="30"/>
    </row>
    <row r="15" spans="1:23" s="4" customFormat="1" ht="19.5" customHeight="1" x14ac:dyDescent="0.25">
      <c r="A15" s="9" t="s">
        <v>18</v>
      </c>
      <c r="B15" s="36" t="s">
        <v>13</v>
      </c>
      <c r="C15" s="18">
        <v>2041298</v>
      </c>
      <c r="D15" s="18">
        <v>48</v>
      </c>
      <c r="E15" s="18">
        <v>42</v>
      </c>
      <c r="F15" s="18">
        <v>42</v>
      </c>
      <c r="G15" s="18">
        <v>42</v>
      </c>
      <c r="H15" s="18">
        <v>42</v>
      </c>
      <c r="I15" s="18">
        <v>42</v>
      </c>
      <c r="J15" s="23">
        <f t="shared" si="3"/>
        <v>97.982303999999999</v>
      </c>
      <c r="K15" s="23">
        <f>E15*C15/1000000</f>
        <v>85.734515999999999</v>
      </c>
      <c r="L15" s="24">
        <f t="shared" si="5"/>
        <v>87.5</v>
      </c>
      <c r="M15" s="23">
        <f>F15*C15/1000000</f>
        <v>85.734515999999999</v>
      </c>
      <c r="N15" s="24">
        <f t="shared" si="6"/>
        <v>100</v>
      </c>
      <c r="O15" s="23">
        <f>G15*C15/1000000</f>
        <v>85.734515999999999</v>
      </c>
      <c r="P15" s="24">
        <f t="shared" si="0"/>
        <v>100</v>
      </c>
      <c r="Q15" s="23">
        <f t="shared" ref="Q15:Q26" si="7">H15*C15/1000000</f>
        <v>85.734515999999999</v>
      </c>
      <c r="R15" s="24">
        <f t="shared" si="1"/>
        <v>100</v>
      </c>
      <c r="S15" s="23">
        <f t="shared" ref="S15:S26" si="8">I15*C15/1000000</f>
        <v>85.734515999999999</v>
      </c>
      <c r="T15" s="24">
        <f t="shared" si="2"/>
        <v>100</v>
      </c>
      <c r="U15" s="8" t="e">
        <f>ROUND(C15*#REF!/1000000,1)</f>
        <v>#REF!</v>
      </c>
      <c r="V15" s="10" t="e">
        <f>ROUND(U15/S15*100,1)</f>
        <v>#REF!</v>
      </c>
    </row>
    <row r="16" spans="1:23" s="12" customFormat="1" ht="114" customHeight="1" x14ac:dyDescent="0.25">
      <c r="A16" s="39" t="s">
        <v>48</v>
      </c>
      <c r="B16" s="6"/>
      <c r="C16" s="40"/>
      <c r="D16" s="40"/>
      <c r="E16" s="40"/>
      <c r="F16" s="40"/>
      <c r="G16" s="40"/>
      <c r="H16" s="40"/>
      <c r="I16" s="40"/>
      <c r="J16" s="41">
        <f>J17+J18+J19</f>
        <v>15.080432</v>
      </c>
      <c r="K16" s="41">
        <f>K17+K18+K19</f>
        <v>14.457590000000001</v>
      </c>
      <c r="L16" s="42">
        <f t="shared" si="5"/>
        <v>95.869866327436782</v>
      </c>
      <c r="M16" s="41">
        <f>M17+M18+M19</f>
        <v>16.366890999999999</v>
      </c>
      <c r="N16" s="42">
        <f t="shared" si="6"/>
        <v>113.20621901713908</v>
      </c>
      <c r="O16" s="41">
        <f>O17+O18+O19</f>
        <v>17.282001000000001</v>
      </c>
      <c r="P16" s="42">
        <f t="shared" si="0"/>
        <v>105.5912268249358</v>
      </c>
      <c r="Q16" s="41">
        <f>Q17+Q18+Q19</f>
        <v>21.673380000000002</v>
      </c>
      <c r="R16" s="41">
        <f t="shared" si="1"/>
        <v>125.41013045885138</v>
      </c>
      <c r="S16" s="41">
        <f>S17+S18+S19</f>
        <v>21.673380000000002</v>
      </c>
      <c r="T16" s="41">
        <f t="shared" si="2"/>
        <v>100</v>
      </c>
      <c r="U16" s="28"/>
      <c r="V16" s="29"/>
    </row>
    <row r="17" spans="1:22" s="4" customFormat="1" ht="15.75" x14ac:dyDescent="0.25">
      <c r="A17" s="43" t="s">
        <v>49</v>
      </c>
      <c r="B17" s="37" t="s">
        <v>21</v>
      </c>
      <c r="C17" s="44">
        <v>48310</v>
      </c>
      <c r="D17" s="44">
        <v>212.2</v>
      </c>
      <c r="E17" s="44">
        <v>200</v>
      </c>
      <c r="F17" s="44">
        <v>201.1</v>
      </c>
      <c r="G17" s="44">
        <v>307.10000000000002</v>
      </c>
      <c r="H17" s="44">
        <v>398</v>
      </c>
      <c r="I17" s="44">
        <v>398</v>
      </c>
      <c r="J17" s="45">
        <f t="shared" ref="J17:J19" si="9">D17*C17/1000000</f>
        <v>10.251382</v>
      </c>
      <c r="K17" s="45">
        <f t="shared" ref="K17:K19" si="10">E17*C17/1000000</f>
        <v>9.6620000000000008</v>
      </c>
      <c r="L17" s="46">
        <f t="shared" si="5"/>
        <v>94.250706880301621</v>
      </c>
      <c r="M17" s="45">
        <f>F17*C17/1000000</f>
        <v>9.7151409999999991</v>
      </c>
      <c r="N17" s="46">
        <f t="shared" si="6"/>
        <v>100.54999999999998</v>
      </c>
      <c r="O17" s="45">
        <f t="shared" ref="O17:O19" si="11">G17*C17/1000000</f>
        <v>14.836001000000001</v>
      </c>
      <c r="P17" s="46">
        <f t="shared" si="0"/>
        <v>152.71009448035807</v>
      </c>
      <c r="Q17" s="45">
        <f t="shared" ref="Q17:Q19" si="12">H17*C17/1000000</f>
        <v>19.22738</v>
      </c>
      <c r="R17" s="45">
        <f t="shared" si="1"/>
        <v>129.59947899706933</v>
      </c>
      <c r="S17" s="45">
        <f t="shared" ref="S17:S19" si="13">I17*C17/1000000</f>
        <v>19.22738</v>
      </c>
      <c r="T17" s="45">
        <f t="shared" si="2"/>
        <v>100</v>
      </c>
      <c r="U17" s="8"/>
      <c r="V17" s="10"/>
    </row>
    <row r="18" spans="1:22" s="4" customFormat="1" ht="15.75" x14ac:dyDescent="0.25">
      <c r="A18" s="43" t="s">
        <v>50</v>
      </c>
      <c r="B18" s="37" t="s">
        <v>21</v>
      </c>
      <c r="C18" s="44">
        <v>122300</v>
      </c>
      <c r="D18" s="44">
        <v>23.5</v>
      </c>
      <c r="E18" s="44">
        <v>21.5</v>
      </c>
      <c r="F18" s="44">
        <v>20.5</v>
      </c>
      <c r="G18" s="44">
        <v>20</v>
      </c>
      <c r="H18" s="44">
        <v>20</v>
      </c>
      <c r="I18" s="44">
        <v>20</v>
      </c>
      <c r="J18" s="45">
        <f t="shared" si="9"/>
        <v>2.87405</v>
      </c>
      <c r="K18" s="45">
        <f t="shared" si="10"/>
        <v>2.6294499999999998</v>
      </c>
      <c r="L18" s="46">
        <f t="shared" si="5"/>
        <v>91.489361702127653</v>
      </c>
      <c r="M18" s="45">
        <f t="shared" ref="M18:M19" si="14">F18*C18/1000000</f>
        <v>2.5071500000000002</v>
      </c>
      <c r="N18" s="46">
        <f t="shared" si="6"/>
        <v>95.348837209302346</v>
      </c>
      <c r="O18" s="45">
        <f t="shared" si="11"/>
        <v>2.4460000000000002</v>
      </c>
      <c r="P18" s="46">
        <f t="shared" si="0"/>
        <v>97.560975609756099</v>
      </c>
      <c r="Q18" s="45">
        <f t="shared" si="12"/>
        <v>2.4460000000000002</v>
      </c>
      <c r="R18" s="45">
        <f t="shared" si="1"/>
        <v>100</v>
      </c>
      <c r="S18" s="45">
        <f t="shared" si="13"/>
        <v>2.4460000000000002</v>
      </c>
      <c r="T18" s="45">
        <f t="shared" si="2"/>
        <v>100</v>
      </c>
      <c r="U18" s="8"/>
      <c r="V18" s="10"/>
    </row>
    <row r="19" spans="1:22" s="4" customFormat="1" ht="15.75" x14ac:dyDescent="0.25">
      <c r="A19" s="43" t="s">
        <v>51</v>
      </c>
      <c r="B19" s="37" t="s">
        <v>21</v>
      </c>
      <c r="C19" s="44">
        <v>39100</v>
      </c>
      <c r="D19" s="44">
        <v>50</v>
      </c>
      <c r="E19" s="44">
        <v>55.4</v>
      </c>
      <c r="F19" s="44">
        <v>106</v>
      </c>
      <c r="G19" s="44">
        <v>0</v>
      </c>
      <c r="H19" s="44">
        <v>0</v>
      </c>
      <c r="I19" s="44">
        <v>0</v>
      </c>
      <c r="J19" s="45">
        <f t="shared" si="9"/>
        <v>1.9550000000000001</v>
      </c>
      <c r="K19" s="45">
        <f t="shared" si="10"/>
        <v>2.16614</v>
      </c>
      <c r="L19" s="46">
        <f t="shared" si="5"/>
        <v>110.79999999999998</v>
      </c>
      <c r="M19" s="45">
        <f t="shared" si="14"/>
        <v>4.1445999999999996</v>
      </c>
      <c r="N19" s="46">
        <f t="shared" si="6"/>
        <v>191.33574007220216</v>
      </c>
      <c r="O19" s="45">
        <f t="shared" si="11"/>
        <v>0</v>
      </c>
      <c r="P19" s="46">
        <f t="shared" si="0"/>
        <v>0</v>
      </c>
      <c r="Q19" s="45">
        <f t="shared" si="12"/>
        <v>0</v>
      </c>
      <c r="R19" s="45" t="e">
        <f t="shared" si="1"/>
        <v>#DIV/0!</v>
      </c>
      <c r="S19" s="45">
        <f t="shared" si="13"/>
        <v>0</v>
      </c>
      <c r="T19" s="45" t="e">
        <f t="shared" si="2"/>
        <v>#DIV/0!</v>
      </c>
      <c r="U19" s="8"/>
      <c r="V19" s="10"/>
    </row>
    <row r="20" spans="1:22" s="12" customFormat="1" ht="50.25" customHeight="1" x14ac:dyDescent="0.25">
      <c r="A20" s="7" t="s">
        <v>19</v>
      </c>
      <c r="B20" s="6"/>
      <c r="C20" s="25"/>
      <c r="D20" s="25"/>
      <c r="E20" s="25"/>
      <c r="F20" s="25"/>
      <c r="G20" s="25"/>
      <c r="H20" s="25"/>
      <c r="I20" s="25"/>
      <c r="J20" s="23"/>
      <c r="K20" s="26"/>
      <c r="L20" s="24"/>
      <c r="M20" s="26"/>
      <c r="N20" s="24"/>
      <c r="O20" s="26"/>
      <c r="P20" s="24"/>
      <c r="Q20" s="26"/>
      <c r="R20" s="24"/>
      <c r="S20" s="26"/>
      <c r="T20" s="24"/>
      <c r="U20" s="28"/>
      <c r="V20" s="29" t="e">
        <f>ROUND(U20/S20*100,1)</f>
        <v>#DIV/0!</v>
      </c>
    </row>
    <row r="21" spans="1:22" s="4" customFormat="1" ht="15.75" x14ac:dyDescent="0.2">
      <c r="A21" s="9" t="s">
        <v>15</v>
      </c>
      <c r="B21" s="32" t="s">
        <v>17</v>
      </c>
      <c r="C21" s="18">
        <v>2440840</v>
      </c>
      <c r="D21" s="18">
        <v>308.39999999999998</v>
      </c>
      <c r="E21" s="18">
        <v>290.3</v>
      </c>
      <c r="F21" s="18">
        <v>295</v>
      </c>
      <c r="G21" s="18">
        <v>300</v>
      </c>
      <c r="H21" s="18">
        <v>305</v>
      </c>
      <c r="I21" s="18">
        <v>310</v>
      </c>
      <c r="J21" s="23">
        <f t="shared" si="3"/>
        <v>752.75505599999997</v>
      </c>
      <c r="K21" s="23">
        <f t="shared" si="4"/>
        <v>708.57585200000005</v>
      </c>
      <c r="L21" s="24">
        <f t="shared" si="5"/>
        <v>94.130998702983149</v>
      </c>
      <c r="M21" s="23">
        <f>F21*C21/1000000</f>
        <v>720.04780000000005</v>
      </c>
      <c r="N21" s="24">
        <f t="shared" si="6"/>
        <v>101.61901481226319</v>
      </c>
      <c r="O21" s="23">
        <f>G21*C21/1000000</f>
        <v>732.25199999999995</v>
      </c>
      <c r="P21" s="24">
        <f t="shared" si="0"/>
        <v>101.69491525423729</v>
      </c>
      <c r="Q21" s="23">
        <f t="shared" si="7"/>
        <v>744.45619999999997</v>
      </c>
      <c r="R21" s="24">
        <f t="shared" si="1"/>
        <v>101.66666666666666</v>
      </c>
      <c r="S21" s="23">
        <f t="shared" si="8"/>
        <v>756.66039999999998</v>
      </c>
      <c r="T21" s="24">
        <f t="shared" si="2"/>
        <v>101.63934426229508</v>
      </c>
      <c r="U21" s="8"/>
      <c r="V21" s="11"/>
    </row>
    <row r="22" spans="1:22" s="4" customFormat="1" ht="32.25" customHeight="1" x14ac:dyDescent="0.2">
      <c r="A22" s="9" t="s">
        <v>16</v>
      </c>
      <c r="B22" s="32" t="s">
        <v>17</v>
      </c>
      <c r="C22" s="18">
        <v>179360</v>
      </c>
      <c r="D22" s="18">
        <v>874.6</v>
      </c>
      <c r="E22" s="18">
        <v>798.8</v>
      </c>
      <c r="F22" s="18">
        <v>810</v>
      </c>
      <c r="G22" s="18">
        <v>825</v>
      </c>
      <c r="H22" s="18">
        <v>850</v>
      </c>
      <c r="I22" s="18">
        <v>880</v>
      </c>
      <c r="J22" s="23">
        <f t="shared" si="3"/>
        <v>156.868256</v>
      </c>
      <c r="K22" s="23">
        <f t="shared" si="4"/>
        <v>143.27276800000001</v>
      </c>
      <c r="L22" s="24">
        <f t="shared" si="5"/>
        <v>91.333180882689234</v>
      </c>
      <c r="M22" s="23">
        <f>F22*C22/1000000</f>
        <v>145.2816</v>
      </c>
      <c r="N22" s="24">
        <f t="shared" si="6"/>
        <v>101.40210315473209</v>
      </c>
      <c r="O22" s="23">
        <f>G22*C22/1000000</f>
        <v>147.97200000000001</v>
      </c>
      <c r="P22" s="24">
        <f t="shared" si="0"/>
        <v>101.85185185185186</v>
      </c>
      <c r="Q22" s="23">
        <f t="shared" si="7"/>
        <v>152.45599999999999</v>
      </c>
      <c r="R22" s="24">
        <f t="shared" si="1"/>
        <v>103.03030303030303</v>
      </c>
      <c r="S22" s="23">
        <f t="shared" si="8"/>
        <v>157.83680000000001</v>
      </c>
      <c r="T22" s="24">
        <f t="shared" si="2"/>
        <v>103.5294117647059</v>
      </c>
      <c r="U22" s="8"/>
      <c r="V22" s="11"/>
    </row>
    <row r="23" spans="1:22" s="12" customFormat="1" ht="15.75" x14ac:dyDescent="0.25">
      <c r="A23" s="21" t="s">
        <v>22</v>
      </c>
      <c r="B23" s="33"/>
      <c r="C23" s="25"/>
      <c r="D23" s="25"/>
      <c r="E23" s="25"/>
      <c r="F23" s="25"/>
      <c r="G23" s="25"/>
      <c r="H23" s="25"/>
      <c r="I23" s="25"/>
      <c r="J23" s="26"/>
      <c r="K23" s="26"/>
      <c r="L23" s="27"/>
      <c r="M23" s="26"/>
      <c r="N23" s="27"/>
      <c r="O23" s="26"/>
      <c r="P23" s="27"/>
      <c r="Q23" s="26"/>
      <c r="R23" s="27"/>
      <c r="S23" s="26"/>
      <c r="T23" s="27"/>
      <c r="U23" s="28"/>
      <c r="V23" s="30"/>
    </row>
    <row r="24" spans="1:22" s="4" customFormat="1" ht="15.75" x14ac:dyDescent="0.2">
      <c r="A24" s="34" t="s">
        <v>14</v>
      </c>
      <c r="B24" s="35" t="s">
        <v>21</v>
      </c>
      <c r="C24" s="18">
        <v>20000</v>
      </c>
      <c r="D24" s="18">
        <v>47.3</v>
      </c>
      <c r="E24" s="18">
        <v>46.9</v>
      </c>
      <c r="F24" s="18">
        <v>46.7</v>
      </c>
      <c r="G24" s="18">
        <v>46.7</v>
      </c>
      <c r="H24" s="18">
        <v>0</v>
      </c>
      <c r="I24" s="18">
        <v>0</v>
      </c>
      <c r="J24" s="23">
        <f t="shared" si="3"/>
        <v>0.94599999999999995</v>
      </c>
      <c r="K24" s="23">
        <f>E24*C24/1000000</f>
        <v>0.93799999999999994</v>
      </c>
      <c r="L24" s="24">
        <f t="shared" si="5"/>
        <v>99.154334038054969</v>
      </c>
      <c r="M24" s="23">
        <f>F24*C24/1000000</f>
        <v>0.93400000000000005</v>
      </c>
      <c r="N24" s="24">
        <f t="shared" si="6"/>
        <v>99.573560767590635</v>
      </c>
      <c r="O24" s="23">
        <f>G24*C24/1000000</f>
        <v>0.93400000000000005</v>
      </c>
      <c r="P24" s="24">
        <f t="shared" si="0"/>
        <v>100</v>
      </c>
      <c r="Q24" s="23">
        <f t="shared" si="7"/>
        <v>0</v>
      </c>
      <c r="R24" s="24">
        <f t="shared" si="1"/>
        <v>0</v>
      </c>
      <c r="S24" s="23">
        <f t="shared" si="8"/>
        <v>0</v>
      </c>
      <c r="T24" s="24">
        <v>0</v>
      </c>
      <c r="U24" s="8"/>
      <c r="V24" s="11"/>
    </row>
    <row r="25" spans="1:22" s="12" customFormat="1" ht="31.5" x14ac:dyDescent="0.25">
      <c r="A25" s="21" t="s">
        <v>23</v>
      </c>
      <c r="B25" s="33"/>
      <c r="C25" s="25"/>
      <c r="D25" s="25"/>
      <c r="E25" s="25"/>
      <c r="F25" s="25"/>
      <c r="G25" s="25"/>
      <c r="H25" s="25"/>
      <c r="I25" s="25"/>
      <c r="J25" s="23">
        <f t="shared" si="3"/>
        <v>0</v>
      </c>
      <c r="K25" s="26"/>
      <c r="L25" s="27"/>
      <c r="M25" s="26"/>
      <c r="N25" s="27"/>
      <c r="O25" s="26"/>
      <c r="P25" s="27"/>
      <c r="Q25" s="26"/>
      <c r="R25" s="27"/>
      <c r="S25" s="26"/>
      <c r="T25" s="27"/>
      <c r="U25" s="28"/>
      <c r="V25" s="30"/>
    </row>
    <row r="26" spans="1:22" s="4" customFormat="1" ht="15.75" x14ac:dyDescent="0.2">
      <c r="A26" s="34" t="s">
        <v>14</v>
      </c>
      <c r="B26" s="35" t="s">
        <v>21</v>
      </c>
      <c r="C26" s="18">
        <v>39690</v>
      </c>
      <c r="D26" s="18">
        <v>42.9</v>
      </c>
      <c r="E26" s="18">
        <v>42.7</v>
      </c>
      <c r="F26" s="18">
        <v>43.5</v>
      </c>
      <c r="G26" s="18">
        <v>43.8</v>
      </c>
      <c r="H26" s="18">
        <v>0</v>
      </c>
      <c r="I26" s="18">
        <v>0</v>
      </c>
      <c r="J26" s="23">
        <f t="shared" si="3"/>
        <v>1.702701</v>
      </c>
      <c r="K26" s="23">
        <f>E26*C26/1000000</f>
        <v>1.694763</v>
      </c>
      <c r="L26" s="24">
        <f t="shared" si="5"/>
        <v>99.533799533799538</v>
      </c>
      <c r="M26" s="23">
        <f>F26*C26/1000000</f>
        <v>1.726515</v>
      </c>
      <c r="N26" s="24">
        <f t="shared" si="6"/>
        <v>101.87353629976582</v>
      </c>
      <c r="O26" s="23">
        <f>G26*C26/1000000</f>
        <v>1.7384219999999999</v>
      </c>
      <c r="P26" s="24">
        <f t="shared" si="0"/>
        <v>100.68965517241379</v>
      </c>
      <c r="Q26" s="23">
        <f t="shared" si="7"/>
        <v>0</v>
      </c>
      <c r="R26" s="24">
        <f t="shared" ref="R26" si="15">Q26/O26*100</f>
        <v>0</v>
      </c>
      <c r="S26" s="23">
        <f t="shared" si="8"/>
        <v>0</v>
      </c>
      <c r="T26" s="24">
        <v>0</v>
      </c>
      <c r="U26" s="8"/>
      <c r="V26" s="11"/>
    </row>
    <row r="27" spans="1:22" s="12" customFormat="1" ht="24" customHeight="1" x14ac:dyDescent="0.25">
      <c r="A27" s="15"/>
      <c r="B27" s="16"/>
      <c r="C27" s="18"/>
      <c r="D27" s="18"/>
      <c r="E27" s="18"/>
      <c r="F27" s="18"/>
      <c r="G27" s="18"/>
      <c r="H27" s="18"/>
      <c r="I27" s="18"/>
      <c r="J27" s="23"/>
      <c r="K27" s="23"/>
      <c r="L27" s="24"/>
      <c r="M27" s="23"/>
      <c r="N27" s="24"/>
      <c r="O27" s="23"/>
      <c r="P27" s="24"/>
      <c r="Q27" s="23"/>
      <c r="R27" s="24"/>
      <c r="S27" s="23"/>
      <c r="T27" s="24"/>
      <c r="U27" s="8"/>
      <c r="V27" s="11"/>
    </row>
  </sheetData>
  <mergeCells count="8">
    <mergeCell ref="O1:T1"/>
    <mergeCell ref="J5:V5"/>
    <mergeCell ref="A3:V3"/>
    <mergeCell ref="A5:A6"/>
    <mergeCell ref="B5:B6"/>
    <mergeCell ref="C5:C6"/>
    <mergeCell ref="D5:I5"/>
    <mergeCell ref="P4:T4"/>
  </mergeCells>
  <phoneticPr fontId="0" type="noConversion"/>
  <printOptions horizontalCentered="1"/>
  <pageMargins left="0.19685039370078741" right="0.23622047244094491" top="0.35433070866141736" bottom="0.23622047244094491" header="1.1417322834645669" footer="0.3937007874015748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Лист14 (2)</vt:lpstr>
      <vt:lpstr>'Лист14 (2)'!Заголовки_для_печати</vt:lpstr>
      <vt:lpstr>'Лист14 (2)'!Область_печати</vt:lpstr>
    </vt:vector>
  </TitlesOfParts>
  <Company>комитет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</dc:creator>
  <cp:lastModifiedBy>Пользователь</cp:lastModifiedBy>
  <cp:lastPrinted>2019-06-18T13:14:14Z</cp:lastPrinted>
  <dcterms:created xsi:type="dcterms:W3CDTF">2009-07-06T06:08:07Z</dcterms:created>
  <dcterms:modified xsi:type="dcterms:W3CDTF">2020-01-31T13:22:39Z</dcterms:modified>
</cp:coreProperties>
</file>