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Эмма\"/>
    </mc:Choice>
  </mc:AlternateContent>
  <bookViews>
    <workbookView xWindow="120" yWindow="135" windowWidth="15480" windowHeight="11520"/>
  </bookViews>
  <sheets>
    <sheet name="строительство" sheetId="2" r:id="rId1"/>
    <sheet name="ввод" sheetId="3" r:id="rId2"/>
  </sheets>
  <calcPr calcId="152511"/>
</workbook>
</file>

<file path=xl/calcChain.xml><?xml version="1.0" encoding="utf-8"?>
<calcChain xmlns="http://schemas.openxmlformats.org/spreadsheetml/2006/main">
  <c r="J10" i="2" l="1"/>
  <c r="J11" i="2"/>
  <c r="J12" i="2"/>
  <c r="J13" i="2"/>
  <c r="J15" i="2"/>
  <c r="J16" i="2"/>
  <c r="J17" i="2"/>
  <c r="J18" i="2"/>
  <c r="J19" i="2"/>
  <c r="J20" i="2"/>
  <c r="J21" i="2"/>
  <c r="J22" i="2"/>
  <c r="J24" i="2"/>
  <c r="J25" i="2"/>
  <c r="J26" i="2"/>
  <c r="J27" i="2"/>
  <c r="J28" i="2"/>
  <c r="J30" i="2"/>
  <c r="J31" i="2"/>
  <c r="J32" i="2"/>
  <c r="J33" i="2"/>
  <c r="J34" i="2"/>
  <c r="J36" i="2"/>
  <c r="J37" i="2"/>
  <c r="J38" i="2"/>
  <c r="J39" i="2"/>
  <c r="J41" i="2"/>
  <c r="J42" i="2"/>
  <c r="J44" i="2"/>
  <c r="J45" i="2"/>
  <c r="J46" i="2"/>
  <c r="J47" i="2"/>
  <c r="J48" i="2"/>
  <c r="J49" i="2"/>
  <c r="J50" i="2"/>
  <c r="J51" i="2"/>
  <c r="J53" i="2"/>
  <c r="J54" i="2"/>
  <c r="J55" i="2"/>
  <c r="J57" i="2"/>
  <c r="J59" i="2"/>
  <c r="J60" i="2"/>
  <c r="J61" i="2"/>
  <c r="J62" i="2"/>
  <c r="J63" i="2"/>
  <c r="J64" i="2"/>
  <c r="G10" i="2" l="1"/>
  <c r="G11" i="2"/>
  <c r="G12" i="2"/>
  <c r="G13" i="2"/>
  <c r="G15" i="2"/>
  <c r="G16" i="2"/>
  <c r="G17" i="2"/>
  <c r="G18" i="2"/>
  <c r="G19" i="2"/>
  <c r="G20" i="2"/>
  <c r="G21" i="2"/>
  <c r="G22" i="2"/>
  <c r="G24" i="2"/>
  <c r="G25" i="2"/>
  <c r="G26" i="2"/>
  <c r="G27" i="2"/>
  <c r="G28" i="2"/>
  <c r="G30" i="2"/>
  <c r="G31" i="2"/>
  <c r="G32" i="2"/>
  <c r="G33" i="2"/>
  <c r="G34" i="2"/>
  <c r="G36" i="2"/>
  <c r="G37" i="2"/>
  <c r="G38" i="2"/>
  <c r="G39" i="2"/>
  <c r="G41" i="2"/>
  <c r="G42" i="2"/>
  <c r="G44" i="2"/>
  <c r="G45" i="2"/>
  <c r="G46" i="2"/>
  <c r="G47" i="2"/>
  <c r="G48" i="2"/>
  <c r="G49" i="2"/>
  <c r="G50" i="2"/>
  <c r="G51" i="2"/>
  <c r="G53" i="2"/>
  <c r="G54" i="2"/>
  <c r="G55" i="2"/>
  <c r="G57" i="2"/>
  <c r="G59" i="2"/>
  <c r="G60" i="2"/>
  <c r="G61" i="2"/>
  <c r="G62" i="2"/>
  <c r="G63" i="2"/>
  <c r="G64" i="2"/>
  <c r="I43" i="2" l="1"/>
  <c r="F43" i="2"/>
  <c r="J43" i="2" l="1"/>
  <c r="I23" i="2"/>
  <c r="J23" i="2" s="1"/>
  <c r="I58" i="2" l="1"/>
  <c r="O35" i="2" l="1"/>
  <c r="M33" i="2"/>
  <c r="D16" i="2" l="1"/>
  <c r="D15" i="2"/>
  <c r="I52" i="2" l="1"/>
  <c r="J52" i="2" s="1"/>
  <c r="C52" i="2"/>
  <c r="G52" i="2" s="1"/>
  <c r="L43" i="2"/>
  <c r="O43" i="2"/>
  <c r="C43" i="2"/>
  <c r="G43" i="2" s="1"/>
  <c r="C40" i="2"/>
  <c r="F35" i="2"/>
  <c r="C35" i="2"/>
  <c r="C29" i="2"/>
  <c r="D29" i="2" s="1"/>
  <c r="I56" i="2"/>
  <c r="J56" i="2" s="1"/>
  <c r="F56" i="2"/>
  <c r="C56" i="2"/>
  <c r="G56" i="2" l="1"/>
  <c r="G35" i="2"/>
  <c r="O29" i="2"/>
  <c r="L29" i="2"/>
  <c r="I29" i="2"/>
  <c r="F29" i="2"/>
  <c r="G29" i="2" s="1"/>
  <c r="O14" i="2"/>
  <c r="L14" i="2"/>
  <c r="I14" i="2"/>
  <c r="F14" i="2"/>
  <c r="J14" i="2" l="1"/>
  <c r="J29" i="2"/>
  <c r="L58" i="2"/>
  <c r="I35" i="2"/>
  <c r="J35" i="2" s="1"/>
  <c r="F58" i="2"/>
  <c r="J58" i="2" l="1"/>
  <c r="P10" i="2"/>
  <c r="P11" i="2"/>
  <c r="P12" i="2"/>
  <c r="P13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4" i="2"/>
  <c r="P36" i="2"/>
  <c r="P37" i="2"/>
  <c r="P38" i="2"/>
  <c r="P41" i="2"/>
  <c r="P42" i="2"/>
  <c r="P44" i="2"/>
  <c r="P45" i="2"/>
  <c r="P46" i="2"/>
  <c r="P47" i="2"/>
  <c r="P48" i="2"/>
  <c r="P50" i="2"/>
  <c r="P51" i="2"/>
  <c r="P53" i="2"/>
  <c r="P54" i="2"/>
  <c r="P55" i="2"/>
  <c r="P56" i="2"/>
  <c r="P57" i="2"/>
  <c r="P59" i="2"/>
  <c r="P60" i="2"/>
  <c r="P61" i="2"/>
  <c r="P63" i="2"/>
  <c r="P64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4" i="2"/>
  <c r="M25" i="2"/>
  <c r="M26" i="2"/>
  <c r="M27" i="2"/>
  <c r="M28" i="2"/>
  <c r="M29" i="2"/>
  <c r="M30" i="2"/>
  <c r="M31" i="2"/>
  <c r="M32" i="2"/>
  <c r="M34" i="2"/>
  <c r="M36" i="2"/>
  <c r="M37" i="2"/>
  <c r="M38" i="2"/>
  <c r="M41" i="2"/>
  <c r="M42" i="2"/>
  <c r="M44" i="2"/>
  <c r="M45" i="2"/>
  <c r="M46" i="2"/>
  <c r="M47" i="2"/>
  <c r="M48" i="2"/>
  <c r="M50" i="2"/>
  <c r="M51" i="2"/>
  <c r="M53" i="2"/>
  <c r="M54" i="2"/>
  <c r="M55" i="2"/>
  <c r="M56" i="2"/>
  <c r="M57" i="2"/>
  <c r="M59" i="2"/>
  <c r="M60" i="2"/>
  <c r="M61" i="2"/>
  <c r="M63" i="2"/>
  <c r="M64" i="2"/>
  <c r="D32" i="2"/>
  <c r="O52" i="2" l="1"/>
  <c r="P14" i="2"/>
  <c r="C23" i="2"/>
  <c r="L35" i="2"/>
  <c r="L40" i="2"/>
  <c r="I40" i="2"/>
  <c r="J40" i="2" s="1"/>
  <c r="F40" i="2"/>
  <c r="G40" i="2" s="1"/>
  <c r="O58" i="2"/>
  <c r="C14" i="2"/>
  <c r="C58" i="2"/>
  <c r="G58" i="2" s="1"/>
  <c r="D14" i="2" l="1"/>
  <c r="G14" i="2"/>
  <c r="G23" i="2"/>
  <c r="D23" i="2"/>
  <c r="D58" i="2"/>
  <c r="M23" i="2"/>
  <c r="P43" i="2"/>
  <c r="M43" i="2"/>
  <c r="M40" i="2"/>
  <c r="L9" i="2"/>
  <c r="P40" i="2"/>
  <c r="I9" i="2"/>
  <c r="C9" i="2"/>
  <c r="P52" i="2"/>
  <c r="O9" i="2"/>
  <c r="F9" i="2"/>
  <c r="G9" i="2" s="1"/>
  <c r="M52" i="2"/>
  <c r="P35" i="2"/>
  <c r="M35" i="2"/>
  <c r="P58" i="2"/>
  <c r="M58" i="2"/>
  <c r="J9" i="2" l="1"/>
  <c r="M9" i="2"/>
  <c r="P9" i="2"/>
</calcChain>
</file>

<file path=xl/sharedStrings.xml><?xml version="1.0" encoding="utf-8"?>
<sst xmlns="http://schemas.openxmlformats.org/spreadsheetml/2006/main" count="100" uniqueCount="78">
  <si>
    <t>Инд. деф-лятор</t>
  </si>
  <si>
    <t>%</t>
  </si>
  <si>
    <t>Объем тыс.</t>
  </si>
  <si>
    <t xml:space="preserve">руб. </t>
  </si>
  <si>
    <t>Индекс физич.</t>
  </si>
  <si>
    <t>объема, %</t>
  </si>
  <si>
    <t>%.</t>
  </si>
  <si>
    <t xml:space="preserve">объема, % </t>
  </si>
  <si>
    <t>в том числе:</t>
  </si>
  <si>
    <t xml:space="preserve">2020 год (прогноз) </t>
  </si>
  <si>
    <t xml:space="preserve">Наименование показателя </t>
  </si>
  <si>
    <t xml:space="preserve">Базовый вариант </t>
  </si>
  <si>
    <t xml:space="preserve">Прогноз объема  работ, выполненных по виду деятельности "Строительство" </t>
  </si>
  <si>
    <t>Объем работ в целом по району (городу) по крупным и средним организациям</t>
  </si>
  <si>
    <t>в разрезе подрядных организаций по объектам</t>
  </si>
  <si>
    <t>Кроме того, строительные работы, выполняемые организациями, зарегистрированными на других территориях:  расшифровать по объектам</t>
  </si>
  <si>
    <t xml:space="preserve">2021 год (прогноз) </t>
  </si>
  <si>
    <t>МО "Поселок Коренево"</t>
  </si>
  <si>
    <t>Средства ОАО "Газпром" (ФОК) подрядчик ООО "Салаватнефтехимстрой"</t>
  </si>
  <si>
    <t>МО "Пушкарский сельсовет"</t>
  </si>
  <si>
    <t xml:space="preserve">ООО "Глобал Эко" (ЗАО АФ "Любимовская") </t>
  </si>
  <si>
    <t>МО "Толпинский сельсовет"</t>
  </si>
  <si>
    <t>МО "Викторовский сельсовет</t>
  </si>
  <si>
    <t>МО "Комаровский сельсовет"</t>
  </si>
  <si>
    <t>Строительство водопроводных сетей</t>
  </si>
  <si>
    <t>МО "Кореневский сельсовет"</t>
  </si>
  <si>
    <t xml:space="preserve">МО «Ольговский сельсовет» </t>
  </si>
  <si>
    <t xml:space="preserve"> Строительство транспортабельной котельной установки для МКОУ «Ольговская средняя общеобразовательная школа» Кореневского района Курской области</t>
  </si>
  <si>
    <t>Строительство транспортабельной котельной установки для МКОУ «Кремяновкася средняя общеобразовательная школа» Кореневского района Курской области</t>
  </si>
  <si>
    <t xml:space="preserve">МО «Шептуховский сельсовет» </t>
  </si>
  <si>
    <t>строительство транспортабельной котельной установки для МКОУ «Шептуховская средняя общеобразовательная школа» Кореневского района Курской области .</t>
  </si>
  <si>
    <t>строительство транспортабельной котельной установки для МКОУ «Плодосовхозская средняя общеобразовательная школа» Кореневского района Курской области</t>
  </si>
  <si>
    <t>ООО "АгроПромСтрой" (АО "Толпино" строительство картофелехранилища)</t>
  </si>
  <si>
    <t xml:space="preserve"> Строительство транспортабельной котельной установки для МКДОУ «Троицкий детский сад» Кореневского района Курской области и МКОУ «Троицкая средняя общеобразовательная школа» Кореневского района Курской области</t>
  </si>
  <si>
    <t>Строительство водопроводных сетей в с. В.Груня и с. Н. Груня</t>
  </si>
  <si>
    <t xml:space="preserve">Строительство 3х домов детям сиротам </t>
  </si>
  <si>
    <t xml:space="preserve">Строительство автодороги по ул. Молодежная  в селе Коренево </t>
  </si>
  <si>
    <t>Строительство объекта "Газоснабжение населенных пунктов Шептуховского сельсовета Кореневского района Курской области (I этап)</t>
  </si>
  <si>
    <t xml:space="preserve">Строительство спортивной площадки в с. Коренево </t>
  </si>
  <si>
    <t>МО "Снагостский сельсовет"</t>
  </si>
  <si>
    <t>ООО АПХ "Мираторг", строительство свинокомплекса</t>
  </si>
  <si>
    <t>Производственные объекты и мощности в соотв. ед. измерения (указать название, проектную мощность  и место расположения). Это может быть строительство или реконструкция животноводческого комплекса; предприятий промышленности, сельского хозяйства, строительства, транспорта и др. отраслей экономики; установка новой производственной линии на действую-щем предприятии и др.)</t>
  </si>
  <si>
    <t>Жилые дома (кв.м.)</t>
  </si>
  <si>
    <t>в т.ч. индивидуальное строительство</t>
  </si>
  <si>
    <t xml:space="preserve">Газовые сети (км) </t>
  </si>
  <si>
    <t xml:space="preserve">Общеобразовательные школы, (уч. мест) </t>
  </si>
  <si>
    <t xml:space="preserve">Больницы (коек) </t>
  </si>
  <si>
    <t xml:space="preserve">ФАПы (посещ.в смену) </t>
  </si>
  <si>
    <t xml:space="preserve">Поликлинические учреждения (пос.в смену) </t>
  </si>
  <si>
    <t xml:space="preserve"> </t>
  </si>
  <si>
    <t xml:space="preserve">Дома культуры (мест) </t>
  </si>
  <si>
    <t>Объекты физкультуры и спорта</t>
  </si>
  <si>
    <t>2020 год (прогноз)</t>
  </si>
  <si>
    <t>2021 год (прогноз)</t>
  </si>
  <si>
    <t>Строительство авдороги по ул. Гудкова в селе Коренево</t>
  </si>
  <si>
    <t>на  2020-2022 годы поКореневскому району (городу)</t>
  </si>
  <si>
    <t>2018  год (отчет)</t>
  </si>
  <si>
    <t xml:space="preserve">2019 год (оценка) </t>
  </si>
  <si>
    <t xml:space="preserve">2022 год (прогноз) </t>
  </si>
  <si>
    <t xml:space="preserve"> Строительство транспортабельной котельной установки для МКОУ «Ольговская средняя общеобразовательная школа» и МКДОУ «Ольговский детский сад» Кореневского района Курской области</t>
  </si>
  <si>
    <t xml:space="preserve">в 2019 году Строительство автодороги в д. Гавриловка. В 2020 году строительство площадки временного накопления в с. Колычевка. </t>
  </si>
  <si>
    <t>Кореневский ОГУП "УКС Курской области"</t>
  </si>
  <si>
    <t xml:space="preserve">Кореневский РЭС ПАО "МРСК" Центра  </t>
  </si>
  <si>
    <t>В 2019 году модернизация сетей водоотведения в п. Коренево в сумме - 5200,0 тыс. рублей, в 2021 году  в сумме - 1500,0 тыс. рублей (1,1 км), в 2022 году в сумме - 1500,0 тыс. рублей.</t>
  </si>
  <si>
    <t xml:space="preserve"> Строительство водопроводных сетей III и IV очередь в с. Коренево  МО «Кореневский сельсовет» </t>
  </si>
  <si>
    <t>В 2020 году строительство газовых сетей для газификации улицы Родниковая и пер. мирный в с. Коренево МО "Кореневский сельсовет" в сумме 2000,0 тыс. рублей за счет средств  Газпрома</t>
  </si>
  <si>
    <t>В 2020 году троительство площадки временного накопления ТКО в д. Колычевка.</t>
  </si>
  <si>
    <t>Строительство водопроводных сетей протяженностью 13,5 км.</t>
  </si>
  <si>
    <t xml:space="preserve">Строительство водопроводных сетей протяженностью 14,6 км в с. Шептуховка. </t>
  </si>
  <si>
    <t xml:space="preserve"> Строительство объекта "Газоснабжение населенных пунктов Шептуховского сельсовета Кореневского района Курской области (IIэтап)</t>
  </si>
  <si>
    <t>2019 год (оценка)</t>
  </si>
  <si>
    <t>2022 год (прогноз)</t>
  </si>
  <si>
    <r>
      <rPr>
        <b/>
        <u/>
        <sz val="10"/>
        <color theme="1"/>
        <rFont val="Calibri"/>
        <family val="2"/>
        <charset val="204"/>
        <scheme val="minor"/>
      </rPr>
      <t>Планируется</t>
    </r>
    <r>
      <rPr>
        <b/>
        <sz val="10"/>
        <color theme="1"/>
        <rFont val="Calibri"/>
        <family val="2"/>
        <charset val="204"/>
        <scheme val="minor"/>
      </rPr>
      <t xml:space="preserve">: </t>
    </r>
    <r>
      <rPr>
        <sz val="10"/>
        <color theme="1"/>
        <rFont val="Calibri"/>
        <family val="2"/>
        <charset val="204"/>
        <scheme val="minor"/>
      </rPr>
      <t xml:space="preserve">                                                       Филиал  ПАО
«МРСК Центра»-«Курскэнерго» строительство линейных объектов в сумме - </t>
    </r>
    <r>
      <rPr>
        <b/>
        <sz val="10"/>
        <rFont val="Calibri"/>
        <family val="2"/>
        <charset val="204"/>
        <scheme val="minor"/>
      </rPr>
      <t>1200</t>
    </r>
    <r>
      <rPr>
        <b/>
        <sz val="10"/>
        <color theme="1"/>
        <rFont val="Calibri"/>
        <family val="2"/>
        <charset val="204"/>
        <scheme val="minor"/>
      </rPr>
      <t>,  тыс.руб</t>
    </r>
    <r>
      <rPr>
        <sz val="10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В 2019 году модернизация сетей водоотведения в п. Коренево в сумме - </t>
    </r>
    <r>
      <rPr>
        <b/>
        <sz val="10"/>
        <rFont val="Calibri"/>
        <family val="2"/>
        <charset val="204"/>
        <scheme val="minor"/>
      </rPr>
      <t>5200,0</t>
    </r>
    <r>
      <rPr>
        <b/>
        <sz val="10"/>
        <color theme="1"/>
        <rFont val="Calibri"/>
        <family val="2"/>
        <charset val="204"/>
        <scheme val="minor"/>
      </rPr>
      <t xml:space="preserve"> тыс. рублей</t>
    </r>
    <r>
      <rPr>
        <sz val="10"/>
        <color theme="1"/>
        <rFont val="Calibri"/>
        <family val="2"/>
        <charset val="204"/>
        <scheme val="minor"/>
      </rPr>
      <t>;                                                               ООО АПХ "Мираторг" строительсво свинокомплекса  в с. Снагость –</t>
    </r>
    <r>
      <rPr>
        <b/>
        <sz val="10"/>
        <rFont val="Calibri"/>
        <family val="2"/>
        <charset val="204"/>
        <scheme val="minor"/>
      </rPr>
      <t>19047,0</t>
    </r>
    <r>
      <rPr>
        <b/>
        <sz val="10"/>
        <color theme="1"/>
        <rFont val="Calibri"/>
        <family val="2"/>
        <charset val="204"/>
        <scheme val="minor"/>
      </rPr>
      <t xml:space="preserve"> тыс.руб</t>
    </r>
    <r>
      <rPr>
        <sz val="10"/>
        <color theme="1"/>
        <rFont val="Calibri"/>
        <family val="2"/>
        <charset val="204"/>
        <scheme val="minor"/>
      </rPr>
      <t xml:space="preserve">.;                                                                        АО «Толпино» рапсширение действующего производственного объекта  – </t>
    </r>
    <r>
      <rPr>
        <b/>
        <sz val="10"/>
        <rFont val="Calibri"/>
        <family val="2"/>
        <charset val="204"/>
        <scheme val="minor"/>
      </rPr>
      <t>20000,0</t>
    </r>
    <r>
      <rPr>
        <b/>
        <sz val="10"/>
        <color theme="1"/>
        <rFont val="Calibri"/>
        <family val="2"/>
        <charset val="204"/>
        <scheme val="minor"/>
      </rPr>
      <t xml:space="preserve">тыс.руб   </t>
    </r>
    <r>
      <rPr>
        <sz val="10"/>
        <color theme="1"/>
        <rFont val="Calibri"/>
        <family val="2"/>
        <charset val="204"/>
        <scheme val="minor"/>
      </rPr>
      <t xml:space="preserve">                                                      Строительство транспортабельной котельной установки для МКДОУ «Троицкий детский сад» Кореневского района Курской области и МКОУ «Троицкая средняя общеобразовательная школа» Кореневского района Курской области в сумме - </t>
    </r>
    <r>
      <rPr>
        <b/>
        <sz val="10"/>
        <rFont val="Calibri"/>
        <family val="2"/>
        <charset val="204"/>
        <scheme val="minor"/>
      </rPr>
      <t>5702,5</t>
    </r>
    <r>
      <rPr>
        <b/>
        <sz val="10"/>
        <color theme="1"/>
        <rFont val="Calibri"/>
        <family val="2"/>
        <charset val="204"/>
        <scheme val="minor"/>
      </rPr>
      <t xml:space="preserve"> тыс. рублей</t>
    </r>
    <r>
      <rPr>
        <sz val="10"/>
        <color theme="1"/>
        <rFont val="Calibri"/>
        <family val="2"/>
        <charset val="204"/>
        <scheme val="minor"/>
      </rPr>
      <t>;</t>
    </r>
    <r>
      <rPr>
        <b/>
        <sz val="10"/>
        <color theme="1"/>
        <rFont val="Calibri"/>
        <family val="2"/>
        <charset val="204"/>
        <scheme val="minor"/>
      </rPr>
      <t xml:space="preserve">                                                           </t>
    </r>
    <r>
      <rPr>
        <sz val="10"/>
        <color theme="1"/>
        <rFont val="Calibri"/>
        <family val="2"/>
        <charset val="204"/>
        <scheme val="minor"/>
      </rPr>
      <t xml:space="preserve">Водопровод в с. Комаровка Комаровского сельсовета Кореневского района   Курской области </t>
    </r>
    <r>
      <rPr>
        <b/>
        <sz val="10"/>
        <color theme="1"/>
        <rFont val="Calibri"/>
        <family val="2"/>
        <charset val="204"/>
        <scheme val="minor"/>
      </rPr>
      <t xml:space="preserve"> – </t>
    </r>
    <r>
      <rPr>
        <b/>
        <sz val="10"/>
        <rFont val="Calibri"/>
        <family val="2"/>
        <charset val="204"/>
        <scheme val="minor"/>
      </rPr>
      <t>12565,8</t>
    </r>
    <r>
      <rPr>
        <b/>
        <sz val="10"/>
        <color theme="1"/>
        <rFont val="Calibri"/>
        <family val="2"/>
        <charset val="204"/>
        <scheme val="minor"/>
      </rPr>
      <t xml:space="preserve"> тыс.руб;                                   </t>
    </r>
    <r>
      <rPr>
        <sz val="10"/>
        <color theme="1"/>
        <rFont val="Calibri"/>
        <family val="2"/>
        <charset val="204"/>
        <scheme val="minor"/>
      </rPr>
      <t xml:space="preserve">Строительство водопроводных сетей III 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 xml:space="preserve">очередь в с. Комаровка МО "Комаровский сельсовет"в сумме </t>
    </r>
    <r>
      <rPr>
        <b/>
        <sz val="10"/>
        <rFont val="Calibri"/>
        <family val="2"/>
        <charset val="204"/>
        <scheme val="minor"/>
      </rPr>
      <t>3545,1</t>
    </r>
    <r>
      <rPr>
        <sz val="10"/>
        <color theme="1"/>
        <rFont val="Calibri"/>
        <family val="2"/>
        <charset val="204"/>
        <scheme val="minor"/>
      </rPr>
      <t xml:space="preserve"> тыс. рублей;  </t>
    </r>
    <r>
      <rPr>
        <b/>
        <sz val="10"/>
        <color theme="1"/>
        <rFont val="Calibri"/>
        <family val="2"/>
        <charset val="204"/>
        <scheme val="minor"/>
      </rPr>
      <t xml:space="preserve">                                                           </t>
    </r>
    <r>
      <rPr>
        <sz val="10"/>
        <color theme="1"/>
        <rFont val="Calibri"/>
        <family val="2"/>
        <charset val="204"/>
        <scheme val="minor"/>
      </rPr>
      <t>ТКУ для МКОУ «Шептуховская   средняя общеобразовательная школа» в селе Шептуховка -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rFont val="Calibri"/>
        <family val="2"/>
        <charset val="204"/>
        <scheme val="minor"/>
      </rPr>
      <t>5633,3</t>
    </r>
    <r>
      <rPr>
        <b/>
        <sz val="10"/>
        <color theme="1"/>
        <rFont val="Calibri"/>
        <family val="2"/>
        <charset val="204"/>
        <scheme val="minor"/>
      </rPr>
      <t xml:space="preserve"> тыс. руб.;                                </t>
    </r>
    <r>
      <rPr>
        <sz val="10"/>
        <color theme="1"/>
        <rFont val="Calibri"/>
        <family val="2"/>
        <charset val="204"/>
        <scheme val="minor"/>
      </rPr>
      <t>Ввод в эксплуатацию объекта«Газоснабжение населенных пунктов Шептуховского сельсовета Кореневского района Курской области» (Iэтап) в сумме</t>
    </r>
    <r>
      <rPr>
        <b/>
        <sz val="10"/>
        <rFont val="Calibri"/>
        <family val="2"/>
        <charset val="204"/>
        <scheme val="minor"/>
      </rPr>
      <t xml:space="preserve"> 6863,5</t>
    </r>
    <r>
      <rPr>
        <b/>
        <sz val="10"/>
        <color theme="1"/>
        <rFont val="Calibri"/>
        <family val="2"/>
        <charset val="204"/>
        <scheme val="minor"/>
      </rPr>
      <t xml:space="preserve"> тыс. рублей;   </t>
    </r>
    <r>
      <rPr>
        <sz val="10"/>
        <color theme="1"/>
        <rFont val="Calibri"/>
        <family val="2"/>
        <charset val="204"/>
        <scheme val="minor"/>
      </rPr>
      <t>Ввод в эксплуатацию объекта«Газоснабжение населенных пунктов Шептуховского сельсовета Кореневского района Курской области» (Iэтап) в сумме</t>
    </r>
    <r>
      <rPr>
        <b/>
        <sz val="10"/>
        <color theme="1"/>
        <rFont val="Calibri"/>
        <family val="2"/>
        <charset val="204"/>
        <scheme val="minor"/>
      </rPr>
      <t xml:space="preserve"> 8257,2 тыс. рублей.
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u/>
        <sz val="10"/>
        <color theme="1"/>
        <rFont val="Calibri"/>
        <family val="2"/>
        <charset val="204"/>
        <scheme val="minor"/>
      </rPr>
      <t xml:space="preserve">
</t>
    </r>
  </si>
  <si>
    <t>В 2019 году расширение действующего репродуктора в с. Благодатное</t>
  </si>
  <si>
    <r>
      <t xml:space="preserve"> Филиал  ПАО
«МРСК Центра»-«Курскэнерго» реконструкция электрических сетей -</t>
    </r>
    <r>
      <rPr>
        <b/>
        <sz val="10"/>
        <color theme="1"/>
        <rFont val="Calibri"/>
        <family val="2"/>
        <charset val="204"/>
        <scheme val="minor"/>
      </rPr>
      <t xml:space="preserve"> 1055,2 тыс.руб.</t>
    </r>
    <r>
      <rPr>
        <sz val="10"/>
        <color theme="1"/>
        <rFont val="Calibri"/>
        <family val="2"/>
        <charset val="204"/>
        <scheme val="minor"/>
      </rPr>
      <t xml:space="preserve">;                     строительство ЗАО АФ «Любимовская» перегрузочные бункера на свиноферме откорма в сумме - </t>
    </r>
    <r>
      <rPr>
        <b/>
        <sz val="10"/>
        <color theme="1"/>
        <rFont val="Calibri"/>
        <family val="2"/>
        <charset val="204"/>
        <scheme val="minor"/>
      </rPr>
      <t xml:space="preserve">4000,0 тыс. рублей; </t>
    </r>
    <r>
      <rPr>
        <sz val="10"/>
        <color theme="1"/>
        <rFont val="Calibri"/>
        <family val="2"/>
        <charset val="204"/>
        <scheme val="minor"/>
      </rPr>
      <t xml:space="preserve">                                                                          АО «Толпино» рапсширение действующего производственного объекта  –</t>
    </r>
    <r>
      <rPr>
        <b/>
        <sz val="10"/>
        <color theme="1"/>
        <rFont val="Calibri"/>
        <family val="2"/>
        <charset val="204"/>
        <scheme val="minor"/>
      </rPr>
      <t>10000,0</t>
    </r>
    <r>
      <rPr>
        <sz val="10"/>
        <color theme="1"/>
        <rFont val="Calibri"/>
        <family val="2"/>
        <charset val="204"/>
        <scheme val="minor"/>
      </rPr>
      <t xml:space="preserve">тыс.руб;  Строительство автодороги в д. Гавриловка МО "Толпинский сельсовет" в сумме </t>
    </r>
    <r>
      <rPr>
        <b/>
        <sz val="10"/>
        <color theme="1"/>
        <rFont val="Calibri"/>
        <family val="2"/>
        <charset val="204"/>
        <scheme val="minor"/>
      </rPr>
      <t xml:space="preserve">10000,0 тыс. рублей.  </t>
    </r>
    <r>
      <rPr>
        <sz val="10"/>
        <color theme="1"/>
        <rFont val="Calibri"/>
        <family val="2"/>
        <charset val="204"/>
        <scheme val="minor"/>
      </rPr>
      <t xml:space="preserve">                                                                  Строительство площадки временного накопления в с. КолычевкаПлощадка временного накопления ТКО в д. Колычевка –</t>
    </r>
    <r>
      <rPr>
        <b/>
        <sz val="10"/>
        <color theme="1"/>
        <rFont val="Calibri"/>
        <family val="2"/>
        <charset val="204"/>
        <scheme val="minor"/>
      </rPr>
      <t xml:space="preserve"> 3000 тыс.руб</t>
    </r>
    <r>
      <rPr>
        <sz val="10"/>
        <color theme="1"/>
        <rFont val="Calibri"/>
        <family val="2"/>
        <charset val="204"/>
        <scheme val="minor"/>
      </rPr>
      <t xml:space="preserve">.;                       Строительство водопроводных сетей IV  очередь в с. Комаровка МО "Комаровский сельсовет"в сумме </t>
    </r>
    <r>
      <rPr>
        <b/>
        <sz val="10"/>
        <color theme="1"/>
        <rFont val="Calibri"/>
        <family val="2"/>
        <charset val="204"/>
        <scheme val="minor"/>
      </rPr>
      <t>5934,5</t>
    </r>
    <r>
      <rPr>
        <sz val="10"/>
        <color theme="1"/>
        <rFont val="Calibri"/>
        <family val="2"/>
        <charset val="204"/>
        <scheme val="minor"/>
      </rPr>
      <t xml:space="preserve"> тыс. рублей;                                   Строительство 3х домов детям оставшивмся без попечения родителей на территории МО "Кореневский сельсовет" с Коренево в сумме - </t>
    </r>
    <r>
      <rPr>
        <b/>
        <sz val="10"/>
        <color theme="1"/>
        <rFont val="Calibri"/>
        <family val="2"/>
        <charset val="204"/>
        <scheme val="minor"/>
      </rPr>
      <t xml:space="preserve">10800,0 тыс. рублей;                                      </t>
    </r>
    <r>
      <rPr>
        <sz val="10"/>
        <color theme="1"/>
        <rFont val="Calibri"/>
        <family val="2"/>
        <charset val="204"/>
        <scheme val="minor"/>
      </rPr>
      <t xml:space="preserve">Строительсво двух автодорог общего пользования в МО Кореневский сельсовет с. Коренево по ул. Гудкова и ул. Молодежной в общей сумме </t>
    </r>
    <r>
      <rPr>
        <b/>
        <sz val="10"/>
        <color theme="1"/>
        <rFont val="Calibri"/>
        <family val="2"/>
        <charset val="204"/>
        <scheme val="minor"/>
      </rPr>
      <t>- 6000,0 тыс. рублей;</t>
    </r>
    <r>
      <rPr>
        <sz val="10"/>
        <color theme="1"/>
        <rFont val="Calibri"/>
        <family val="2"/>
        <charset val="204"/>
        <scheme val="minor"/>
      </rPr>
      <t xml:space="preserve">                                   Строительство газовых сетей для газификации улицы Родниковая и пер. мирный в с. Коренево МО "Кореневский сельсовет" в сумме</t>
    </r>
    <r>
      <rPr>
        <b/>
        <sz val="10"/>
        <color theme="1"/>
        <rFont val="Calibri"/>
        <family val="2"/>
        <charset val="204"/>
        <scheme val="minor"/>
      </rPr>
      <t xml:space="preserve"> 2000,0 тыс. рублей</t>
    </r>
    <r>
      <rPr>
        <sz val="10"/>
        <color theme="1"/>
        <rFont val="Calibri"/>
        <family val="2"/>
        <charset val="204"/>
        <scheme val="minor"/>
      </rPr>
      <t xml:space="preserve">;                                                                 Строительство транспортабельной котельной установки для МКОУ «Ольговская средняя общеобразовательная школа» и МКДОУ «Ольговский детский сад» Кореневского района Курской области-   </t>
    </r>
    <r>
      <rPr>
        <b/>
        <sz val="10"/>
        <color theme="1"/>
        <rFont val="Calibri"/>
        <family val="2"/>
        <charset val="204"/>
        <scheme val="minor"/>
      </rPr>
      <t xml:space="preserve">6500,0тыс.руб.; </t>
    </r>
    <r>
      <rPr>
        <sz val="10"/>
        <color theme="1"/>
        <rFont val="Calibri"/>
        <family val="2"/>
        <charset val="204"/>
        <scheme val="minor"/>
      </rPr>
      <t>ООО АПХ "Мираторг" строительсво свинокомплекса  в с. Снагость</t>
    </r>
    <r>
      <rPr>
        <b/>
        <sz val="10"/>
        <color theme="1"/>
        <rFont val="Calibri"/>
        <family val="2"/>
        <charset val="204"/>
        <scheme val="minor"/>
      </rPr>
      <t xml:space="preserve"> –19047,0 тыс.руб         </t>
    </r>
    <r>
      <rPr>
        <sz val="10"/>
        <color theme="1"/>
        <rFont val="Calibri"/>
        <family val="2"/>
        <charset val="204"/>
        <scheme val="minor"/>
      </rPr>
      <t xml:space="preserve">                                                 
Строительство транспортабельной котельной установки для МКОУ «Плодосовхозская средняя общеобразовательная школа» Кореневского района Курской области - </t>
    </r>
    <r>
      <rPr>
        <b/>
        <sz val="10"/>
        <color theme="1"/>
        <rFont val="Calibri"/>
        <family val="2"/>
        <charset val="204"/>
        <scheme val="minor"/>
      </rPr>
      <t>5000,0 тыс. рублей</t>
    </r>
    <r>
      <rPr>
        <sz val="10"/>
        <color theme="1"/>
        <rFont val="Calibri"/>
        <family val="2"/>
        <charset val="204"/>
        <scheme val="minor"/>
      </rPr>
      <t xml:space="preserve">
</t>
    </r>
  </si>
  <si>
    <t>Вод в эксплуатацию производственных мощностей и объектов, жилых домов, объектов социальной сферы в целом по Кореневскому району Курской области на 2020-2022гг.          Базовый вариант</t>
  </si>
  <si>
    <r>
      <t xml:space="preserve"> Филиала  ПАО
«МРСК Центра»-«Курскэнерго» реконструкция электрических сетей  -</t>
    </r>
    <r>
      <rPr>
        <b/>
        <sz val="10"/>
        <color theme="1"/>
        <rFont val="Calibri"/>
        <family val="2"/>
        <charset val="204"/>
        <scheme val="minor"/>
      </rPr>
      <t>1000 тыс.руб</t>
    </r>
    <r>
      <rPr>
        <sz val="10"/>
        <color theme="1"/>
        <rFont val="Calibri"/>
        <family val="2"/>
        <charset val="204"/>
        <scheme val="minor"/>
      </rPr>
      <t xml:space="preserve">.;                                                             Модернизация сетей водоотведения в п. Коренево в сумме - </t>
    </r>
    <r>
      <rPr>
        <b/>
        <sz val="10"/>
        <color theme="1"/>
        <rFont val="Calibri"/>
        <family val="2"/>
        <charset val="204"/>
        <scheme val="minor"/>
      </rPr>
      <t>1500,0 тыс. рублей</t>
    </r>
    <r>
      <rPr>
        <sz val="10"/>
        <color theme="1"/>
        <rFont val="Calibri"/>
        <family val="2"/>
        <charset val="204"/>
        <scheme val="minor"/>
      </rPr>
      <t xml:space="preserve">               АО «Толпино» рапсширение действующего производственного объекта –</t>
    </r>
    <r>
      <rPr>
        <b/>
        <sz val="10"/>
        <color theme="1"/>
        <rFont val="Calibri"/>
        <family val="2"/>
        <charset val="204"/>
        <scheme val="minor"/>
      </rPr>
      <t>25000,</t>
    </r>
    <r>
      <rPr>
        <sz val="10"/>
        <color theme="1"/>
        <rFont val="Calibri"/>
        <family val="2"/>
        <charset val="204"/>
        <scheme val="minor"/>
      </rPr>
      <t>0</t>
    </r>
    <r>
      <rPr>
        <b/>
        <sz val="10"/>
        <color theme="1"/>
        <rFont val="Calibri"/>
        <family val="2"/>
        <charset val="204"/>
        <scheme val="minor"/>
      </rPr>
      <t>тыс.руб</t>
    </r>
    <r>
      <rPr>
        <sz val="10"/>
        <color theme="1"/>
        <rFont val="Calibri"/>
        <family val="2"/>
        <charset val="204"/>
        <scheme val="minor"/>
      </rPr>
      <t xml:space="preserve">.;                                                                                                           Строительство 3х домов детям оставшивмся без попечения родителей на территории МО "Кореневский сельсовет" с Коренево в сумме - </t>
    </r>
    <r>
      <rPr>
        <b/>
        <sz val="10"/>
        <color theme="1"/>
        <rFont val="Calibri"/>
        <family val="2"/>
        <charset val="204"/>
        <scheme val="minor"/>
      </rPr>
      <t>13000,0 тыс. рубле</t>
    </r>
    <r>
      <rPr>
        <sz val="10"/>
        <color theme="1"/>
        <rFont val="Calibri"/>
        <family val="2"/>
        <charset val="204"/>
        <scheme val="minor"/>
      </rPr>
      <t xml:space="preserve">й;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                                                </t>
    </r>
    <r>
      <rPr>
        <sz val="10"/>
        <color theme="1"/>
        <rFont val="Calibri"/>
        <family val="2"/>
        <charset val="204"/>
        <scheme val="minor"/>
      </rPr>
      <t xml:space="preserve">строительство водопроводных сетей в с. Шептуховка МО "Шептуховский сельсовет" Кореневского района Курской области» 14,6 км </t>
    </r>
    <r>
      <rPr>
        <b/>
        <sz val="10"/>
        <color theme="1"/>
        <rFont val="Calibri"/>
        <family val="2"/>
        <charset val="204"/>
        <scheme val="minor"/>
      </rPr>
      <t xml:space="preserve"> – 13700,0 тыс.руб;                                                                                                               </t>
    </r>
    <r>
      <rPr>
        <sz val="10"/>
        <color theme="1"/>
        <rFont val="Calibri"/>
        <family val="2"/>
        <charset val="204"/>
        <scheme val="minor"/>
      </rPr>
      <t xml:space="preserve">
</t>
    </r>
  </si>
  <si>
    <r>
      <t>Филиала  ПАО
«МРСК Центра»-«Курскэнерго» реконструкция электрических сетей  -</t>
    </r>
    <r>
      <rPr>
        <b/>
        <sz val="10"/>
        <color theme="1"/>
        <rFont val="Calibri"/>
        <family val="2"/>
        <charset val="204"/>
        <scheme val="minor"/>
      </rPr>
      <t>2400 тыс.рублей</t>
    </r>
    <r>
      <rPr>
        <sz val="10"/>
        <color theme="1"/>
        <rFont val="Calibri"/>
        <family val="2"/>
        <charset val="204"/>
        <scheme val="minor"/>
      </rPr>
      <t xml:space="preserve">;                                                         Модернизация сетей водоотведения в п. Коренево в сумме - </t>
    </r>
    <r>
      <rPr>
        <b/>
        <sz val="10"/>
        <color theme="1"/>
        <rFont val="Calibri"/>
        <family val="2"/>
        <charset val="204"/>
        <scheme val="minor"/>
      </rPr>
      <t>1500,0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тыс. рублей;                                              </t>
    </r>
    <r>
      <rPr>
        <sz val="10"/>
        <color theme="1"/>
        <rFont val="Calibri"/>
        <family val="2"/>
        <charset val="204"/>
        <scheme val="minor"/>
      </rPr>
      <t>АО «Толпино» реконструкция действующего производственного объекта</t>
    </r>
    <r>
      <rPr>
        <b/>
        <sz val="10"/>
        <color theme="1"/>
        <rFont val="Calibri"/>
        <family val="2"/>
        <charset val="204"/>
        <scheme val="minor"/>
      </rPr>
      <t xml:space="preserve"> –10000,0тыс.руб; </t>
    </r>
    <r>
      <rPr>
        <sz val="10"/>
        <color theme="1"/>
        <rFont val="Calibri"/>
        <family val="2"/>
        <charset val="204"/>
        <scheme val="minor"/>
      </rPr>
      <t xml:space="preserve">Строительство водопроводных сетей в с. В. Груня МО "Толпинский сельсовет" Кореневского района Курской области»  </t>
    </r>
    <r>
      <rPr>
        <b/>
        <sz val="10"/>
        <color theme="1"/>
        <rFont val="Calibri"/>
        <family val="2"/>
        <charset val="204"/>
        <scheme val="minor"/>
      </rPr>
      <t xml:space="preserve">- 19000,0 тыс. рублей;  </t>
    </r>
    <r>
      <rPr>
        <sz val="10"/>
        <color theme="1"/>
        <rFont val="Calibri"/>
        <family val="2"/>
        <charset val="204"/>
        <scheme val="minor"/>
      </rPr>
      <t xml:space="preserve">Строительство водопроводных сетей в с. В. Груня МО "Толпинский сельсовет" Кореневского района Курской области» </t>
    </r>
    <r>
      <rPr>
        <b/>
        <sz val="10"/>
        <color theme="1"/>
        <rFont val="Calibri"/>
        <family val="2"/>
        <charset val="204"/>
        <scheme val="minor"/>
      </rPr>
      <t xml:space="preserve"> - 11840,0 тыс. рублей;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</si>
</sst>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2" borderId="1" xfId="0" applyFill="1" applyBorder="1"/>
    <xf numFmtId="0" fontId="2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164" fontId="0" fillId="0" borderId="1" xfId="0" applyNumberFormat="1" applyFont="1" applyBorder="1"/>
    <xf numFmtId="0" fontId="0" fillId="0" borderId="1" xfId="0" applyFont="1" applyBorder="1" applyAlignment="1">
      <alignment horizontal="justify" vertical="center"/>
    </xf>
    <xf numFmtId="0" fontId="5" fillId="0" borderId="1" xfId="0" applyFont="1" applyBorder="1"/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vertical="center"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justify" vertical="top" wrapText="1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0" fillId="3" borderId="1" xfId="0" applyNumberFormat="1" applyFill="1" applyBorder="1"/>
    <xf numFmtId="164" fontId="0" fillId="3" borderId="1" xfId="0" applyNumberFormat="1" applyFont="1" applyFill="1" applyBorder="1"/>
    <xf numFmtId="0" fontId="0" fillId="3" borderId="1" xfId="0" applyFont="1" applyFill="1" applyBorder="1"/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164" fontId="5" fillId="4" borderId="1" xfId="0" applyNumberFormat="1" applyFont="1" applyFill="1" applyBorder="1"/>
    <xf numFmtId="0" fontId="5" fillId="4" borderId="1" xfId="0" applyFont="1" applyFill="1" applyBorder="1"/>
    <xf numFmtId="0" fontId="9" fillId="4" borderId="1" xfId="0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/>
    <xf numFmtId="0" fontId="0" fillId="4" borderId="1" xfId="0" applyFont="1" applyFill="1" applyBorder="1"/>
    <xf numFmtId="0" fontId="8" fillId="0" borderId="0" xfId="0" applyFont="1"/>
    <xf numFmtId="0" fontId="8" fillId="4" borderId="1" xfId="0" applyFont="1" applyFill="1" applyBorder="1"/>
    <xf numFmtId="164" fontId="8" fillId="3" borderId="1" xfId="0" applyNumberFormat="1" applyFont="1" applyFill="1" applyBorder="1"/>
    <xf numFmtId="0" fontId="0" fillId="0" borderId="5" xfId="0" applyBorder="1"/>
    <xf numFmtId="0" fontId="0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2" fillId="0" borderId="8" xfId="0" applyFont="1" applyBorder="1" applyAlignment="1"/>
    <xf numFmtId="0" fontId="12" fillId="0" borderId="9" xfId="0" applyFont="1" applyBorder="1" applyAlignment="1"/>
    <xf numFmtId="164" fontId="19" fillId="3" borderId="1" xfId="0" applyNumberFormat="1" applyFont="1" applyFill="1" applyBorder="1"/>
    <xf numFmtId="164" fontId="18" fillId="3" borderId="1" xfId="0" applyNumberFormat="1" applyFont="1" applyFill="1" applyBorder="1"/>
    <xf numFmtId="0" fontId="20" fillId="3" borderId="1" xfId="0" applyFont="1" applyFill="1" applyBorder="1"/>
    <xf numFmtId="164" fontId="21" fillId="3" borderId="1" xfId="0" applyNumberFormat="1" applyFont="1" applyFill="1" applyBorder="1"/>
    <xf numFmtId="164" fontId="21" fillId="4" borderId="1" xfId="0" applyNumberFormat="1" applyFont="1" applyFill="1" applyBorder="1"/>
    <xf numFmtId="0" fontId="21" fillId="4" borderId="1" xfId="0" applyFont="1" applyFill="1" applyBorder="1"/>
    <xf numFmtId="0" fontId="22" fillId="4" borderId="1" xfId="0" applyFont="1" applyFill="1" applyBorder="1"/>
    <xf numFmtId="164" fontId="23" fillId="4" borderId="1" xfId="0" applyNumberFormat="1" applyFont="1" applyFill="1" applyBorder="1"/>
    <xf numFmtId="0" fontId="23" fillId="4" borderId="1" xfId="0" applyFont="1" applyFill="1" applyBorder="1"/>
    <xf numFmtId="164" fontId="23" fillId="3" borderId="1" xfId="0" applyNumberFormat="1" applyFont="1" applyFill="1" applyBorder="1"/>
    <xf numFmtId="0" fontId="8" fillId="0" borderId="1" xfId="0" applyFont="1" applyBorder="1"/>
    <xf numFmtId="0" fontId="18" fillId="0" borderId="0" xfId="0" applyFont="1"/>
    <xf numFmtId="0" fontId="2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1" fillId="0" borderId="6" xfId="0" applyFont="1" applyBorder="1" applyAlignment="1"/>
    <xf numFmtId="0" fontId="11" fillId="0" borderId="7" xfId="0" applyFont="1" applyBorder="1" applyAlignment="1"/>
    <xf numFmtId="0" fontId="12" fillId="0" borderId="13" xfId="0" applyFont="1" applyBorder="1" applyAlignment="1"/>
    <xf numFmtId="0" fontId="12" fillId="0" borderId="7" xfId="0" applyFont="1" applyBorder="1" applyAlignment="1"/>
    <xf numFmtId="0" fontId="12" fillId="0" borderId="6" xfId="0" applyFont="1" applyBorder="1" applyAlignment="1"/>
    <xf numFmtId="0" fontId="12" fillId="0" borderId="1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5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5"/>
  <sheetViews>
    <sheetView tabSelected="1" view="pageBreakPreview" zoomScaleNormal="75" zoomScaleSheetLayoutView="100" workbookViewId="0">
      <selection activeCell="C1" sqref="B1:Q64"/>
    </sheetView>
  </sheetViews>
  <sheetFormatPr defaultRowHeight="15" x14ac:dyDescent="0.25"/>
  <cols>
    <col min="1" max="1" width="4.42578125" customWidth="1"/>
    <col min="2" max="2" width="30.85546875" customWidth="1"/>
    <col min="3" max="3" width="11.7109375" style="15" customWidth="1"/>
    <col min="4" max="5" width="7.5703125" customWidth="1"/>
    <col min="6" max="6" width="10.42578125" style="15" bestFit="1" customWidth="1"/>
    <col min="7" max="7" width="12.28515625" customWidth="1"/>
    <col min="8" max="8" width="8.140625" customWidth="1"/>
    <col min="9" max="9" width="9.28515625" style="15" customWidth="1"/>
    <col min="10" max="10" width="13.28515625" style="55" customWidth="1"/>
    <col min="11" max="11" width="7.140625" customWidth="1"/>
    <col min="12" max="12" width="9.140625" style="15"/>
    <col min="13" max="13" width="12.5703125" customWidth="1"/>
    <col min="14" max="14" width="6.7109375" customWidth="1"/>
    <col min="15" max="15" width="9.42578125" style="15" bestFit="1" customWidth="1"/>
    <col min="17" max="17" width="8.28515625" style="36" customWidth="1"/>
  </cols>
  <sheetData>
    <row r="2" spans="2:17" ht="15.75" x14ac:dyDescent="0.25">
      <c r="B2" s="57" t="s">
        <v>12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7" ht="15.75" x14ac:dyDescent="0.25">
      <c r="B3" s="57" t="s">
        <v>55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7" ht="15.75" x14ac:dyDescent="0.25">
      <c r="B4" s="57" t="s">
        <v>11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7" x14ac:dyDescent="0.25">
      <c r="B5" s="2"/>
    </row>
    <row r="6" spans="2:17" ht="15.75" customHeight="1" x14ac:dyDescent="0.25">
      <c r="B6" s="58" t="s">
        <v>10</v>
      </c>
      <c r="C6" s="61" t="s">
        <v>56</v>
      </c>
      <c r="D6" s="61"/>
      <c r="E6" s="61"/>
      <c r="F6" s="61" t="s">
        <v>57</v>
      </c>
      <c r="G6" s="61"/>
      <c r="H6" s="61"/>
      <c r="I6" s="61" t="s">
        <v>9</v>
      </c>
      <c r="J6" s="61"/>
      <c r="K6" s="61"/>
      <c r="L6" s="61" t="s">
        <v>16</v>
      </c>
      <c r="M6" s="61"/>
      <c r="N6" s="61"/>
      <c r="O6" s="61" t="s">
        <v>58</v>
      </c>
      <c r="P6" s="61"/>
      <c r="Q6" s="61"/>
    </row>
    <row r="7" spans="2:17" ht="33.75" x14ac:dyDescent="0.25">
      <c r="B7" s="59"/>
      <c r="C7" s="16" t="s">
        <v>2</v>
      </c>
      <c r="D7" s="1" t="s">
        <v>4</v>
      </c>
      <c r="E7" s="1" t="s">
        <v>0</v>
      </c>
      <c r="F7" s="16" t="s">
        <v>2</v>
      </c>
      <c r="G7" s="1" t="s">
        <v>4</v>
      </c>
      <c r="H7" s="1" t="s">
        <v>0</v>
      </c>
      <c r="I7" s="16" t="s">
        <v>2</v>
      </c>
      <c r="J7" s="56" t="s">
        <v>4</v>
      </c>
      <c r="K7" s="1" t="s">
        <v>0</v>
      </c>
      <c r="L7" s="16" t="s">
        <v>2</v>
      </c>
      <c r="M7" s="1" t="s">
        <v>4</v>
      </c>
      <c r="N7" s="1" t="s">
        <v>0</v>
      </c>
      <c r="O7" s="16" t="s">
        <v>2</v>
      </c>
      <c r="P7" s="1" t="s">
        <v>4</v>
      </c>
      <c r="Q7" s="1" t="s">
        <v>0</v>
      </c>
    </row>
    <row r="8" spans="2:17" ht="22.5" x14ac:dyDescent="0.25">
      <c r="B8" s="60"/>
      <c r="C8" s="16" t="s">
        <v>3</v>
      </c>
      <c r="D8" s="1" t="s">
        <v>7</v>
      </c>
      <c r="E8" s="1" t="s">
        <v>1</v>
      </c>
      <c r="F8" s="16" t="s">
        <v>3</v>
      </c>
      <c r="G8" s="1" t="s">
        <v>5</v>
      </c>
      <c r="H8" s="1" t="s">
        <v>1</v>
      </c>
      <c r="I8" s="16" t="s">
        <v>3</v>
      </c>
      <c r="J8" s="56" t="s">
        <v>5</v>
      </c>
      <c r="K8" s="1" t="s">
        <v>1</v>
      </c>
      <c r="L8" s="16" t="s">
        <v>3</v>
      </c>
      <c r="M8" s="1" t="s">
        <v>5</v>
      </c>
      <c r="N8" s="1" t="s">
        <v>1</v>
      </c>
      <c r="O8" s="16" t="s">
        <v>3</v>
      </c>
      <c r="P8" s="1" t="s">
        <v>5</v>
      </c>
      <c r="Q8" s="1" t="s">
        <v>6</v>
      </c>
    </row>
    <row r="9" spans="2:17" ht="46.5" customHeight="1" x14ac:dyDescent="0.25">
      <c r="B9" s="18" t="s">
        <v>13</v>
      </c>
      <c r="C9" s="47">
        <f>C14+C23+C29+C35+C40+C43+C50+C52+C56+C58</f>
        <v>243923</v>
      </c>
      <c r="D9" s="48">
        <v>122.8</v>
      </c>
      <c r="E9" s="49">
        <v>106</v>
      </c>
      <c r="F9" s="47">
        <f>F14+F23+F29+F35+F40+F43+F50+F52+F56+F58</f>
        <v>88014.399999999994</v>
      </c>
      <c r="G9" s="48">
        <f>F9/C9/105.7*10000</f>
        <v>34.137050345047577</v>
      </c>
      <c r="H9" s="49">
        <v>105.7</v>
      </c>
      <c r="I9" s="47">
        <f>I14+I23+I29+I35+I40+I43+I50+I52+I56+I58</f>
        <v>83336.7</v>
      </c>
      <c r="J9" s="48">
        <f>I9/F9/105.5*10000</f>
        <v>89.749100944188456</v>
      </c>
      <c r="K9" s="48">
        <v>105.5</v>
      </c>
      <c r="L9" s="47">
        <f>L14+L23+L29+L35+L40+L43+L50+L52+L56+L58</f>
        <v>54200</v>
      </c>
      <c r="M9" s="48">
        <f>L9/I9/105.4*10000</f>
        <v>61.705286992553503</v>
      </c>
      <c r="N9" s="49">
        <v>105.4</v>
      </c>
      <c r="O9" s="47">
        <f>O14+O23+O29+O35+O40+O43+O50+O52+O56+O58</f>
        <v>44740</v>
      </c>
      <c r="P9" s="48">
        <f>O9/L9/105.1*10000</f>
        <v>78.540557051621889</v>
      </c>
      <c r="Q9" s="50">
        <v>105.1</v>
      </c>
    </row>
    <row r="10" spans="2:17" ht="18" customHeight="1" x14ac:dyDescent="0.25">
      <c r="B10" s="4" t="s">
        <v>8</v>
      </c>
      <c r="C10" s="21"/>
      <c r="D10" s="3"/>
      <c r="E10" s="27">
        <v>106</v>
      </c>
      <c r="F10" s="21"/>
      <c r="G10" s="51" t="e">
        <f t="shared" ref="G10:G64" si="0">F10/C10/105.7*10000</f>
        <v>#DIV/0!</v>
      </c>
      <c r="H10" s="27">
        <v>105.7</v>
      </c>
      <c r="I10" s="21"/>
      <c r="J10" s="51" t="e">
        <f t="shared" ref="J10:J64" si="1">I10/F10/105.5*10000</f>
        <v>#DIV/0!</v>
      </c>
      <c r="K10" s="26">
        <v>105.5</v>
      </c>
      <c r="L10" s="21"/>
      <c r="M10" s="26" t="e">
        <f t="shared" ref="M10:M64" si="2">L10/I10/104.8*10000</f>
        <v>#DIV/0!</v>
      </c>
      <c r="N10" s="27">
        <v>105.4</v>
      </c>
      <c r="O10" s="21"/>
      <c r="P10" s="26" t="e">
        <f t="shared" ref="P10:P64" si="3">O10/L10/104.8*10000</f>
        <v>#DIV/0!</v>
      </c>
      <c r="Q10" s="37">
        <v>105.1</v>
      </c>
    </row>
    <row r="11" spans="2:17" ht="29.25" customHeight="1" x14ac:dyDescent="0.25">
      <c r="B11" s="5" t="s">
        <v>14</v>
      </c>
      <c r="C11" s="21"/>
      <c r="D11" s="3"/>
      <c r="E11" s="27">
        <v>106</v>
      </c>
      <c r="F11" s="21"/>
      <c r="G11" s="51" t="e">
        <f t="shared" si="0"/>
        <v>#DIV/0!</v>
      </c>
      <c r="H11" s="27">
        <v>105.7</v>
      </c>
      <c r="I11" s="21"/>
      <c r="J11" s="51" t="e">
        <f t="shared" si="1"/>
        <v>#DIV/0!</v>
      </c>
      <c r="K11" s="26">
        <v>105.5</v>
      </c>
      <c r="L11" s="21"/>
      <c r="M11" s="26" t="e">
        <f t="shared" si="2"/>
        <v>#DIV/0!</v>
      </c>
      <c r="N11" s="27">
        <v>105.4</v>
      </c>
      <c r="O11" s="21"/>
      <c r="P11" s="26" t="e">
        <f t="shared" si="3"/>
        <v>#DIV/0!</v>
      </c>
      <c r="Q11" s="37">
        <v>105.1</v>
      </c>
    </row>
    <row r="12" spans="2:17" ht="19.5" customHeight="1" x14ac:dyDescent="0.25">
      <c r="B12" s="5"/>
      <c r="C12" s="21"/>
      <c r="D12" s="3"/>
      <c r="E12" s="27">
        <v>106</v>
      </c>
      <c r="F12" s="21"/>
      <c r="G12" s="51" t="e">
        <f t="shared" si="0"/>
        <v>#DIV/0!</v>
      </c>
      <c r="H12" s="27">
        <v>105.7</v>
      </c>
      <c r="I12" s="21"/>
      <c r="J12" s="51" t="e">
        <f t="shared" si="1"/>
        <v>#DIV/0!</v>
      </c>
      <c r="K12" s="26">
        <v>105.5</v>
      </c>
      <c r="L12" s="21"/>
      <c r="M12" s="26" t="e">
        <f t="shared" si="2"/>
        <v>#DIV/0!</v>
      </c>
      <c r="N12" s="27">
        <v>105.4</v>
      </c>
      <c r="O12" s="21"/>
      <c r="P12" s="26" t="e">
        <f t="shared" si="3"/>
        <v>#DIV/0!</v>
      </c>
      <c r="Q12" s="37">
        <v>105.1</v>
      </c>
    </row>
    <row r="13" spans="2:17" ht="76.5" customHeight="1" x14ac:dyDescent="0.25">
      <c r="B13" s="5" t="s">
        <v>15</v>
      </c>
      <c r="C13" s="21"/>
      <c r="D13" s="3"/>
      <c r="E13" s="27">
        <v>106</v>
      </c>
      <c r="F13" s="21"/>
      <c r="G13" s="51" t="e">
        <f t="shared" si="0"/>
        <v>#DIV/0!</v>
      </c>
      <c r="H13" s="27">
        <v>105.7</v>
      </c>
      <c r="I13" s="21"/>
      <c r="J13" s="51" t="e">
        <f t="shared" si="1"/>
        <v>#DIV/0!</v>
      </c>
      <c r="K13" s="26">
        <v>105.5</v>
      </c>
      <c r="L13" s="21"/>
      <c r="M13" s="26" t="e">
        <f t="shared" si="2"/>
        <v>#DIV/0!</v>
      </c>
      <c r="N13" s="27">
        <v>105.4</v>
      </c>
      <c r="O13" s="21"/>
      <c r="P13" s="26" t="e">
        <f t="shared" si="3"/>
        <v>#DIV/0!</v>
      </c>
      <c r="Q13" s="37">
        <v>105.1</v>
      </c>
    </row>
    <row r="14" spans="2:17" x14ac:dyDescent="0.25">
      <c r="B14" s="20" t="s">
        <v>17</v>
      </c>
      <c r="C14" s="19">
        <f>C15+C16+C17+C18+C21+C19</f>
        <v>120022</v>
      </c>
      <c r="D14" s="26">
        <f>C14/55023.8/106*10000</f>
        <v>205.78059291941386</v>
      </c>
      <c r="E14" s="27">
        <v>106</v>
      </c>
      <c r="F14" s="19">
        <f>SUM(F15:F22)</f>
        <v>6400</v>
      </c>
      <c r="G14" s="51">
        <f t="shared" si="0"/>
        <v>5.0448020196612644</v>
      </c>
      <c r="H14" s="27">
        <v>105.7</v>
      </c>
      <c r="I14" s="19">
        <f>SUM(I15:I22)</f>
        <v>1055.2</v>
      </c>
      <c r="J14" s="51">
        <f t="shared" si="1"/>
        <v>15.627962085308056</v>
      </c>
      <c r="K14" s="26">
        <v>105.5</v>
      </c>
      <c r="L14" s="19">
        <f>SUM(L15:L22)</f>
        <v>2500</v>
      </c>
      <c r="M14" s="26">
        <f t="shared" si="2"/>
        <v>226.07052532279255</v>
      </c>
      <c r="N14" s="27">
        <v>105.4</v>
      </c>
      <c r="O14" s="19">
        <f>SUM(O15:O22)</f>
        <v>3900</v>
      </c>
      <c r="P14" s="26">
        <f t="shared" si="3"/>
        <v>148.85496183206109</v>
      </c>
      <c r="Q14" s="37">
        <v>105.1</v>
      </c>
    </row>
    <row r="15" spans="2:17" ht="66" customHeight="1" x14ac:dyDescent="0.25">
      <c r="B15" s="6" t="s">
        <v>18</v>
      </c>
      <c r="C15" s="22">
        <v>112306</v>
      </c>
      <c r="D15" s="7">
        <f>C15/48891.8/106*10000</f>
        <v>216.70107585274746</v>
      </c>
      <c r="E15" s="27">
        <v>106</v>
      </c>
      <c r="F15" s="22"/>
      <c r="G15" s="51">
        <f t="shared" si="0"/>
        <v>0</v>
      </c>
      <c r="H15" s="27">
        <v>105.7</v>
      </c>
      <c r="I15" s="22"/>
      <c r="J15" s="51" t="e">
        <f t="shared" si="1"/>
        <v>#DIV/0!</v>
      </c>
      <c r="K15" s="26">
        <v>105.5</v>
      </c>
      <c r="L15" s="22"/>
      <c r="M15" s="26" t="e">
        <f t="shared" si="2"/>
        <v>#DIV/0!</v>
      </c>
      <c r="N15" s="27">
        <v>105.4</v>
      </c>
      <c r="O15" s="21"/>
      <c r="P15" s="26" t="e">
        <f t="shared" si="3"/>
        <v>#DIV/0!</v>
      </c>
      <c r="Q15" s="37">
        <v>105.1</v>
      </c>
    </row>
    <row r="16" spans="2:17" ht="40.5" customHeight="1" x14ac:dyDescent="0.25">
      <c r="B16" s="6" t="s">
        <v>62</v>
      </c>
      <c r="C16" s="22">
        <v>5912</v>
      </c>
      <c r="D16" s="7">
        <f>C16/6135/106*10000</f>
        <v>90.91048884378219</v>
      </c>
      <c r="E16" s="27">
        <v>106</v>
      </c>
      <c r="F16" s="22">
        <v>1200</v>
      </c>
      <c r="G16" s="51">
        <f t="shared" si="0"/>
        <v>19.203121659456961</v>
      </c>
      <c r="H16" s="27">
        <v>105.7</v>
      </c>
      <c r="I16" s="22">
        <v>1055.2</v>
      </c>
      <c r="J16" s="51">
        <f t="shared" si="1"/>
        <v>83.349131121642984</v>
      </c>
      <c r="K16" s="26">
        <v>105.5</v>
      </c>
      <c r="L16" s="22">
        <v>1000</v>
      </c>
      <c r="M16" s="26">
        <f t="shared" si="2"/>
        <v>90.428210129117005</v>
      </c>
      <c r="N16" s="27">
        <v>105.4</v>
      </c>
      <c r="O16" s="22">
        <v>2400</v>
      </c>
      <c r="P16" s="26">
        <f t="shared" si="3"/>
        <v>229.00763358778627</v>
      </c>
      <c r="Q16" s="37">
        <v>105.1</v>
      </c>
    </row>
    <row r="17" spans="2:17" ht="43.5" customHeight="1" x14ac:dyDescent="0.25">
      <c r="B17" s="6" t="s">
        <v>61</v>
      </c>
      <c r="C17" s="22">
        <v>1804</v>
      </c>
      <c r="D17" s="7"/>
      <c r="E17" s="27">
        <v>106</v>
      </c>
      <c r="F17" s="22"/>
      <c r="G17" s="51">
        <f t="shared" si="0"/>
        <v>0</v>
      </c>
      <c r="H17" s="27">
        <v>105.7</v>
      </c>
      <c r="I17" s="22"/>
      <c r="J17" s="51" t="e">
        <f t="shared" si="1"/>
        <v>#DIV/0!</v>
      </c>
      <c r="K17" s="26">
        <v>105.5</v>
      </c>
      <c r="L17" s="22"/>
      <c r="M17" s="26" t="e">
        <f t="shared" si="2"/>
        <v>#DIV/0!</v>
      </c>
      <c r="N17" s="27">
        <v>105.4</v>
      </c>
      <c r="O17" s="44"/>
      <c r="P17" s="26" t="e">
        <f t="shared" si="3"/>
        <v>#DIV/0!</v>
      </c>
      <c r="Q17" s="37">
        <v>105.1</v>
      </c>
    </row>
    <row r="18" spans="2:17" ht="114.75" customHeight="1" x14ac:dyDescent="0.25">
      <c r="B18" s="28" t="s">
        <v>63</v>
      </c>
      <c r="C18" s="22"/>
      <c r="D18" s="7"/>
      <c r="E18" s="27">
        <v>106</v>
      </c>
      <c r="F18" s="22">
        <v>5200</v>
      </c>
      <c r="G18" s="51" t="e">
        <f t="shared" si="0"/>
        <v>#DIV/0!</v>
      </c>
      <c r="H18" s="27">
        <v>105.7</v>
      </c>
      <c r="I18" s="22"/>
      <c r="J18" s="51">
        <f t="shared" si="1"/>
        <v>0</v>
      </c>
      <c r="K18" s="26">
        <v>105.5</v>
      </c>
      <c r="L18" s="22">
        <v>1500</v>
      </c>
      <c r="M18" s="26" t="e">
        <f t="shared" si="2"/>
        <v>#DIV/0!</v>
      </c>
      <c r="N18" s="27">
        <v>105.4</v>
      </c>
      <c r="O18" s="21">
        <v>1500</v>
      </c>
      <c r="P18" s="26">
        <f t="shared" si="3"/>
        <v>95.419847328244273</v>
      </c>
      <c r="Q18" s="37">
        <v>105.1</v>
      </c>
    </row>
    <row r="19" spans="2:17" ht="0.75" customHeight="1" x14ac:dyDescent="0.25">
      <c r="B19" s="6"/>
      <c r="C19" s="22"/>
      <c r="D19" s="7"/>
      <c r="E19" s="27">
        <v>106</v>
      </c>
      <c r="F19" s="22"/>
      <c r="G19" s="51" t="e">
        <f t="shared" si="0"/>
        <v>#DIV/0!</v>
      </c>
      <c r="H19" s="27">
        <v>105.7</v>
      </c>
      <c r="I19" s="22"/>
      <c r="J19" s="51" t="e">
        <f t="shared" si="1"/>
        <v>#DIV/0!</v>
      </c>
      <c r="K19" s="26">
        <v>105.5</v>
      </c>
      <c r="L19" s="22"/>
      <c r="M19" s="26" t="e">
        <f t="shared" si="2"/>
        <v>#DIV/0!</v>
      </c>
      <c r="N19" s="27">
        <v>105.4</v>
      </c>
      <c r="O19" s="44"/>
      <c r="P19" s="26" t="e">
        <f t="shared" si="3"/>
        <v>#DIV/0!</v>
      </c>
      <c r="Q19" s="37">
        <v>105.1</v>
      </c>
    </row>
    <row r="20" spans="2:17" ht="15.75" hidden="1" customHeight="1" x14ac:dyDescent="0.25">
      <c r="B20" s="6"/>
      <c r="C20" s="22"/>
      <c r="D20" s="7"/>
      <c r="E20" s="27">
        <v>106</v>
      </c>
      <c r="F20" s="22"/>
      <c r="G20" s="51" t="e">
        <f t="shared" si="0"/>
        <v>#DIV/0!</v>
      </c>
      <c r="H20" s="27">
        <v>105.7</v>
      </c>
      <c r="I20" s="22"/>
      <c r="J20" s="51" t="e">
        <f t="shared" si="1"/>
        <v>#DIV/0!</v>
      </c>
      <c r="K20" s="26">
        <v>105.5</v>
      </c>
      <c r="L20" s="22"/>
      <c r="M20" s="26" t="e">
        <f t="shared" si="2"/>
        <v>#DIV/0!</v>
      </c>
      <c r="N20" s="27">
        <v>105.4</v>
      </c>
      <c r="O20" s="21"/>
      <c r="P20" s="26" t="e">
        <f t="shared" si="3"/>
        <v>#DIV/0!</v>
      </c>
      <c r="Q20" s="37">
        <v>105.1</v>
      </c>
    </row>
    <row r="21" spans="2:17" hidden="1" x14ac:dyDescent="0.25">
      <c r="B21" s="8"/>
      <c r="C21" s="22"/>
      <c r="D21" s="7"/>
      <c r="E21" s="27">
        <v>106</v>
      </c>
      <c r="F21" s="22"/>
      <c r="G21" s="51" t="e">
        <f t="shared" si="0"/>
        <v>#DIV/0!</v>
      </c>
      <c r="H21" s="27">
        <v>105.7</v>
      </c>
      <c r="I21" s="22"/>
      <c r="J21" s="51" t="e">
        <f t="shared" si="1"/>
        <v>#DIV/0!</v>
      </c>
      <c r="K21" s="26">
        <v>105.5</v>
      </c>
      <c r="L21" s="22"/>
      <c r="M21" s="26" t="e">
        <f t="shared" si="2"/>
        <v>#DIV/0!</v>
      </c>
      <c r="N21" s="27">
        <v>105.4</v>
      </c>
      <c r="O21" s="21"/>
      <c r="P21" s="26" t="e">
        <f t="shared" si="3"/>
        <v>#DIV/0!</v>
      </c>
      <c r="Q21" s="37">
        <v>105.1</v>
      </c>
    </row>
    <row r="22" spans="2:17" hidden="1" x14ac:dyDescent="0.25">
      <c r="B22" s="17"/>
      <c r="C22" s="22"/>
      <c r="D22" s="7"/>
      <c r="E22" s="27">
        <v>106</v>
      </c>
      <c r="F22" s="22"/>
      <c r="G22" s="51" t="e">
        <f t="shared" si="0"/>
        <v>#DIV/0!</v>
      </c>
      <c r="H22" s="27">
        <v>105.7</v>
      </c>
      <c r="I22" s="22"/>
      <c r="J22" s="51" t="e">
        <f t="shared" si="1"/>
        <v>#DIV/0!</v>
      </c>
      <c r="K22" s="26">
        <v>105.5</v>
      </c>
      <c r="L22" s="22"/>
      <c r="M22" s="26" t="e">
        <f t="shared" si="2"/>
        <v>#DIV/0!</v>
      </c>
      <c r="N22" s="27">
        <v>105.4</v>
      </c>
      <c r="O22" s="21"/>
      <c r="P22" s="26" t="e">
        <f t="shared" si="3"/>
        <v>#DIV/0!</v>
      </c>
      <c r="Q22" s="37">
        <v>105.1</v>
      </c>
    </row>
    <row r="23" spans="2:17" x14ac:dyDescent="0.25">
      <c r="B23" s="24" t="s">
        <v>19</v>
      </c>
      <c r="C23" s="19">
        <f>C26+C27</f>
        <v>51296</v>
      </c>
      <c r="D23" s="27">
        <f>C23/5654/106*10000</f>
        <v>855.89764467967245</v>
      </c>
      <c r="E23" s="27">
        <v>106</v>
      </c>
      <c r="F23" s="19"/>
      <c r="G23" s="51">
        <f t="shared" si="0"/>
        <v>0</v>
      </c>
      <c r="H23" s="27">
        <v>105.7</v>
      </c>
      <c r="I23" s="19">
        <f>SUM(I24:I28)</f>
        <v>4000</v>
      </c>
      <c r="J23" s="51" t="e">
        <f t="shared" si="1"/>
        <v>#DIV/0!</v>
      </c>
      <c r="K23" s="26">
        <v>105.5</v>
      </c>
      <c r="L23" s="19"/>
      <c r="M23" s="26">
        <f t="shared" si="2"/>
        <v>0</v>
      </c>
      <c r="N23" s="27">
        <v>105.4</v>
      </c>
      <c r="O23" s="21"/>
      <c r="P23" s="26" t="e">
        <f t="shared" si="3"/>
        <v>#DIV/0!</v>
      </c>
      <c r="Q23" s="37">
        <v>105.1</v>
      </c>
    </row>
    <row r="24" spans="2:17" ht="21.75" customHeight="1" x14ac:dyDescent="0.25">
      <c r="B24" s="9"/>
      <c r="C24" s="22"/>
      <c r="D24" s="7"/>
      <c r="E24" s="27">
        <v>106</v>
      </c>
      <c r="F24" s="22"/>
      <c r="G24" s="51" t="e">
        <f t="shared" si="0"/>
        <v>#DIV/0!</v>
      </c>
      <c r="H24" s="27">
        <v>105.7</v>
      </c>
      <c r="I24" s="22"/>
      <c r="J24" s="51" t="e">
        <f t="shared" si="1"/>
        <v>#DIV/0!</v>
      </c>
      <c r="K24" s="26">
        <v>105.5</v>
      </c>
      <c r="L24" s="22"/>
      <c r="M24" s="26" t="e">
        <f t="shared" si="2"/>
        <v>#DIV/0!</v>
      </c>
      <c r="N24" s="27">
        <v>105.4</v>
      </c>
      <c r="O24" s="21"/>
      <c r="P24" s="26" t="e">
        <f t="shared" si="3"/>
        <v>#DIV/0!</v>
      </c>
      <c r="Q24" s="37">
        <v>105.1</v>
      </c>
    </row>
    <row r="25" spans="2:17" ht="33" customHeight="1" x14ac:dyDescent="0.25">
      <c r="B25" s="29" t="s">
        <v>20</v>
      </c>
      <c r="C25" s="22"/>
      <c r="D25" s="7"/>
      <c r="E25" s="27">
        <v>106</v>
      </c>
      <c r="F25" s="22"/>
      <c r="G25" s="51" t="e">
        <f t="shared" si="0"/>
        <v>#DIV/0!</v>
      </c>
      <c r="H25" s="27">
        <v>105.7</v>
      </c>
      <c r="I25" s="22"/>
      <c r="J25" s="51" t="e">
        <f t="shared" si="1"/>
        <v>#DIV/0!</v>
      </c>
      <c r="K25" s="26">
        <v>105.5</v>
      </c>
      <c r="L25" s="22"/>
      <c r="M25" s="26" t="e">
        <f t="shared" si="2"/>
        <v>#DIV/0!</v>
      </c>
      <c r="N25" s="27">
        <v>105.4</v>
      </c>
      <c r="O25" s="21"/>
      <c r="P25" s="26" t="e">
        <f t="shared" si="3"/>
        <v>#DIV/0!</v>
      </c>
      <c r="Q25" s="37">
        <v>105.1</v>
      </c>
    </row>
    <row r="26" spans="2:17" ht="77.25" customHeight="1" x14ac:dyDescent="0.25">
      <c r="B26" s="9" t="s">
        <v>73</v>
      </c>
      <c r="C26" s="22">
        <v>51296</v>
      </c>
      <c r="D26" s="7"/>
      <c r="E26" s="27">
        <v>106</v>
      </c>
      <c r="F26" s="22"/>
      <c r="G26" s="51">
        <f t="shared" si="0"/>
        <v>0</v>
      </c>
      <c r="H26" s="27">
        <v>105.7</v>
      </c>
      <c r="I26" s="22">
        <v>4000</v>
      </c>
      <c r="J26" s="51" t="e">
        <f t="shared" si="1"/>
        <v>#DIV/0!</v>
      </c>
      <c r="K26" s="26">
        <v>105.5</v>
      </c>
      <c r="L26" s="22"/>
      <c r="M26" s="26">
        <f t="shared" si="2"/>
        <v>0</v>
      </c>
      <c r="N26" s="27">
        <v>105.4</v>
      </c>
      <c r="O26" s="21"/>
      <c r="P26" s="26" t="e">
        <f t="shared" si="3"/>
        <v>#DIV/0!</v>
      </c>
      <c r="Q26" s="37">
        <v>105.1</v>
      </c>
    </row>
    <row r="27" spans="2:17" ht="17.25" customHeight="1" x14ac:dyDescent="0.25">
      <c r="B27" s="9"/>
      <c r="C27" s="22"/>
      <c r="D27" s="7"/>
      <c r="E27" s="27">
        <v>106</v>
      </c>
      <c r="F27" s="22"/>
      <c r="G27" s="51" t="e">
        <f t="shared" si="0"/>
        <v>#DIV/0!</v>
      </c>
      <c r="H27" s="27">
        <v>105.7</v>
      </c>
      <c r="I27" s="22"/>
      <c r="J27" s="51" t="e">
        <f t="shared" si="1"/>
        <v>#DIV/0!</v>
      </c>
      <c r="K27" s="26">
        <v>105.5</v>
      </c>
      <c r="L27" s="22"/>
      <c r="M27" s="26" t="e">
        <f t="shared" si="2"/>
        <v>#DIV/0!</v>
      </c>
      <c r="N27" s="27">
        <v>105.4</v>
      </c>
      <c r="O27" s="21"/>
      <c r="P27" s="26" t="e">
        <f t="shared" si="3"/>
        <v>#DIV/0!</v>
      </c>
      <c r="Q27" s="37">
        <v>105.1</v>
      </c>
    </row>
    <row r="28" spans="2:17" ht="14.25" customHeight="1" x14ac:dyDescent="0.25">
      <c r="B28" s="9"/>
      <c r="C28" s="22"/>
      <c r="D28" s="7"/>
      <c r="E28" s="27">
        <v>106</v>
      </c>
      <c r="F28" s="22"/>
      <c r="G28" s="51" t="e">
        <f t="shared" si="0"/>
        <v>#DIV/0!</v>
      </c>
      <c r="H28" s="27">
        <v>105.7</v>
      </c>
      <c r="I28" s="22"/>
      <c r="J28" s="51" t="e">
        <f t="shared" si="1"/>
        <v>#DIV/0!</v>
      </c>
      <c r="K28" s="26">
        <v>105.5</v>
      </c>
      <c r="L28" s="22"/>
      <c r="M28" s="26" t="e">
        <f t="shared" si="2"/>
        <v>#DIV/0!</v>
      </c>
      <c r="N28" s="27">
        <v>105.4</v>
      </c>
      <c r="O28" s="21"/>
      <c r="P28" s="26" t="e">
        <f t="shared" si="3"/>
        <v>#DIV/0!</v>
      </c>
      <c r="Q28" s="37">
        <v>105.1</v>
      </c>
    </row>
    <row r="29" spans="2:17" ht="14.25" customHeight="1" x14ac:dyDescent="0.25">
      <c r="B29" s="24" t="s">
        <v>21</v>
      </c>
      <c r="C29" s="19">
        <f>SUM(C31:C34)</f>
        <v>60361</v>
      </c>
      <c r="D29" s="26">
        <f>C29/114498/106*10000</f>
        <v>49.73391642006105</v>
      </c>
      <c r="E29" s="27">
        <v>106</v>
      </c>
      <c r="F29" s="19">
        <f>SUM(F30:F34)</f>
        <v>20000</v>
      </c>
      <c r="G29" s="51">
        <f t="shared" si="0"/>
        <v>31.347187546790579</v>
      </c>
      <c r="H29" s="27">
        <v>105.7</v>
      </c>
      <c r="I29" s="19">
        <f>SUM(I30:I34)</f>
        <v>23000</v>
      </c>
      <c r="J29" s="51">
        <f t="shared" si="1"/>
        <v>109.00473933649289</v>
      </c>
      <c r="K29" s="26">
        <v>105.5</v>
      </c>
      <c r="L29" s="19">
        <f>SUM(L30:L34)</f>
        <v>25000</v>
      </c>
      <c r="M29" s="26">
        <f t="shared" si="2"/>
        <v>103.71722535678725</v>
      </c>
      <c r="N29" s="27">
        <v>105.4</v>
      </c>
      <c r="O29" s="53">
        <f>SUM(O30:O34)</f>
        <v>29000</v>
      </c>
      <c r="P29" s="26">
        <f t="shared" si="3"/>
        <v>110.68702290076335</v>
      </c>
      <c r="Q29" s="37">
        <v>105.1</v>
      </c>
    </row>
    <row r="30" spans="2:17" ht="8.25" hidden="1" customHeight="1" x14ac:dyDescent="0.25">
      <c r="B30" s="6"/>
      <c r="C30" s="22"/>
      <c r="D30" s="10"/>
      <c r="E30" s="27">
        <v>106</v>
      </c>
      <c r="F30" s="22"/>
      <c r="G30" s="51" t="e">
        <f t="shared" si="0"/>
        <v>#DIV/0!</v>
      </c>
      <c r="H30" s="27">
        <v>105.7</v>
      </c>
      <c r="I30" s="22"/>
      <c r="J30" s="51" t="e">
        <f t="shared" si="1"/>
        <v>#DIV/0!</v>
      </c>
      <c r="K30" s="26">
        <v>105.5</v>
      </c>
      <c r="L30" s="22"/>
      <c r="M30" s="26" t="e">
        <f t="shared" si="2"/>
        <v>#DIV/0!</v>
      </c>
      <c r="N30" s="27">
        <v>105.4</v>
      </c>
      <c r="O30" s="21"/>
      <c r="P30" s="26" t="e">
        <f t="shared" si="3"/>
        <v>#DIV/0!</v>
      </c>
      <c r="Q30" s="37">
        <v>105.1</v>
      </c>
    </row>
    <row r="31" spans="2:17" ht="68.25" customHeight="1" x14ac:dyDescent="0.25">
      <c r="B31" s="9" t="s">
        <v>32</v>
      </c>
      <c r="C31" s="22">
        <v>60361</v>
      </c>
      <c r="D31" s="10"/>
      <c r="E31" s="27">
        <v>106</v>
      </c>
      <c r="F31" s="45">
        <v>20000</v>
      </c>
      <c r="G31" s="51">
        <f t="shared" si="0"/>
        <v>31.347187546790579</v>
      </c>
      <c r="H31" s="52">
        <v>105.7</v>
      </c>
      <c r="I31" s="45">
        <v>10000</v>
      </c>
      <c r="J31" s="51">
        <f t="shared" si="1"/>
        <v>47.393364928909953</v>
      </c>
      <c r="K31" s="51">
        <v>105.5</v>
      </c>
      <c r="L31" s="45">
        <v>25000</v>
      </c>
      <c r="M31" s="51">
        <f t="shared" si="2"/>
        <v>238.5496183206107</v>
      </c>
      <c r="N31" s="52">
        <v>105.4</v>
      </c>
      <c r="O31" s="45">
        <v>10000</v>
      </c>
      <c r="P31" s="26">
        <f t="shared" si="3"/>
        <v>38.167938931297712</v>
      </c>
      <c r="Q31" s="37">
        <v>105.1</v>
      </c>
    </row>
    <row r="32" spans="2:17" ht="76.5" customHeight="1" x14ac:dyDescent="0.25">
      <c r="B32" s="9" t="s">
        <v>60</v>
      </c>
      <c r="C32" s="22"/>
      <c r="D32" s="7">
        <f>C32/31347/108.2*10000</f>
        <v>0</v>
      </c>
      <c r="E32" s="27">
        <v>106</v>
      </c>
      <c r="F32" s="22"/>
      <c r="G32" s="51" t="e">
        <f t="shared" si="0"/>
        <v>#DIV/0!</v>
      </c>
      <c r="H32" s="27">
        <v>105.7</v>
      </c>
      <c r="I32" s="22">
        <v>10000</v>
      </c>
      <c r="J32" s="51" t="e">
        <f t="shared" si="1"/>
        <v>#DIV/0!</v>
      </c>
      <c r="K32" s="26">
        <v>105.5</v>
      </c>
      <c r="L32" s="22"/>
      <c r="M32" s="26">
        <f t="shared" si="2"/>
        <v>0</v>
      </c>
      <c r="N32" s="27">
        <v>105.4</v>
      </c>
      <c r="O32" s="21"/>
      <c r="P32" s="26" t="e">
        <f t="shared" si="3"/>
        <v>#DIV/0!</v>
      </c>
      <c r="Q32" s="37">
        <v>105.1</v>
      </c>
    </row>
    <row r="33" spans="2:17" ht="76.5" customHeight="1" x14ac:dyDescent="0.25">
      <c r="B33" s="9" t="s">
        <v>66</v>
      </c>
      <c r="C33" s="22"/>
      <c r="D33" s="7"/>
      <c r="E33" s="27"/>
      <c r="F33" s="22"/>
      <c r="G33" s="51" t="e">
        <f t="shared" si="0"/>
        <v>#DIV/0!</v>
      </c>
      <c r="H33" s="27"/>
      <c r="I33" s="22">
        <v>3000</v>
      </c>
      <c r="J33" s="51" t="e">
        <f t="shared" si="1"/>
        <v>#DIV/0!</v>
      </c>
      <c r="K33" s="26"/>
      <c r="L33" s="22"/>
      <c r="M33" s="26">
        <f t="shared" si="2"/>
        <v>0</v>
      </c>
      <c r="N33" s="27"/>
      <c r="O33" s="21"/>
      <c r="P33" s="26"/>
      <c r="Q33" s="37"/>
    </row>
    <row r="34" spans="2:17" ht="52.5" customHeight="1" x14ac:dyDescent="0.25">
      <c r="B34" s="9" t="s">
        <v>34</v>
      </c>
      <c r="C34" s="22"/>
      <c r="D34" s="7"/>
      <c r="E34" s="27">
        <v>106</v>
      </c>
      <c r="F34" s="22"/>
      <c r="G34" s="51" t="e">
        <f t="shared" si="0"/>
        <v>#DIV/0!</v>
      </c>
      <c r="H34" s="27">
        <v>105.7</v>
      </c>
      <c r="I34" s="22"/>
      <c r="J34" s="51" t="e">
        <f t="shared" si="1"/>
        <v>#DIV/0!</v>
      </c>
      <c r="K34" s="26">
        <v>105.5</v>
      </c>
      <c r="L34" s="22"/>
      <c r="M34" s="26" t="e">
        <f t="shared" si="2"/>
        <v>#DIV/0!</v>
      </c>
      <c r="N34" s="27">
        <v>105.4</v>
      </c>
      <c r="O34" s="45">
        <v>19000</v>
      </c>
      <c r="P34" s="26" t="e">
        <f t="shared" si="3"/>
        <v>#DIV/0!</v>
      </c>
      <c r="Q34" s="37">
        <v>105.1</v>
      </c>
    </row>
    <row r="35" spans="2:17" x14ac:dyDescent="0.25">
      <c r="B35" s="24" t="s">
        <v>22</v>
      </c>
      <c r="C35" s="19">
        <f>SUM(C38)</f>
        <v>0</v>
      </c>
      <c r="D35" s="27"/>
      <c r="E35" s="27">
        <v>106</v>
      </c>
      <c r="F35" s="19">
        <f>SUM(F38)</f>
        <v>5702.5</v>
      </c>
      <c r="G35" s="51" t="e">
        <f t="shared" si="0"/>
        <v>#DIV/0!</v>
      </c>
      <c r="H35" s="27">
        <v>105.7</v>
      </c>
      <c r="I35" s="19">
        <f>SUM(I36:I38)</f>
        <v>0</v>
      </c>
      <c r="J35" s="51">
        <f t="shared" si="1"/>
        <v>0</v>
      </c>
      <c r="K35" s="26">
        <v>105.5</v>
      </c>
      <c r="L35" s="19">
        <f>L38</f>
        <v>0</v>
      </c>
      <c r="M35" s="26" t="e">
        <f t="shared" si="2"/>
        <v>#DIV/0!</v>
      </c>
      <c r="N35" s="27">
        <v>105.4</v>
      </c>
      <c r="O35" s="21">
        <f>SUM(O38:O39)</f>
        <v>11840</v>
      </c>
      <c r="P35" s="26" t="e">
        <f t="shared" si="3"/>
        <v>#DIV/0!</v>
      </c>
      <c r="Q35" s="37">
        <v>105.1</v>
      </c>
    </row>
    <row r="36" spans="2:17" ht="0.75" customHeight="1" x14ac:dyDescent="0.25">
      <c r="B36" s="13"/>
      <c r="C36" s="22"/>
      <c r="D36" s="7"/>
      <c r="E36" s="27">
        <v>106</v>
      </c>
      <c r="F36" s="22"/>
      <c r="G36" s="51" t="e">
        <f t="shared" si="0"/>
        <v>#DIV/0!</v>
      </c>
      <c r="H36" s="27">
        <v>105.7</v>
      </c>
      <c r="I36" s="22"/>
      <c r="J36" s="51" t="e">
        <f t="shared" si="1"/>
        <v>#DIV/0!</v>
      </c>
      <c r="K36" s="26">
        <v>105.5</v>
      </c>
      <c r="L36" s="22"/>
      <c r="M36" s="26" t="e">
        <f t="shared" si="2"/>
        <v>#DIV/0!</v>
      </c>
      <c r="N36" s="27">
        <v>105.4</v>
      </c>
      <c r="O36" s="21"/>
      <c r="P36" s="26" t="e">
        <f t="shared" si="3"/>
        <v>#DIV/0!</v>
      </c>
      <c r="Q36" s="37">
        <v>105.1</v>
      </c>
    </row>
    <row r="37" spans="2:17" ht="0.75" customHeight="1" x14ac:dyDescent="0.25">
      <c r="B37" s="11"/>
      <c r="C37" s="22"/>
      <c r="D37" s="7"/>
      <c r="E37" s="27">
        <v>106</v>
      </c>
      <c r="F37" s="22"/>
      <c r="G37" s="51" t="e">
        <f t="shared" si="0"/>
        <v>#DIV/0!</v>
      </c>
      <c r="H37" s="27">
        <v>105.7</v>
      </c>
      <c r="I37" s="22"/>
      <c r="J37" s="51" t="e">
        <f t="shared" si="1"/>
        <v>#DIV/0!</v>
      </c>
      <c r="K37" s="26">
        <v>105.5</v>
      </c>
      <c r="L37" s="22"/>
      <c r="M37" s="26" t="e">
        <f t="shared" si="2"/>
        <v>#DIV/0!</v>
      </c>
      <c r="N37" s="27">
        <v>105.4</v>
      </c>
      <c r="O37" s="21"/>
      <c r="P37" s="26" t="e">
        <f t="shared" si="3"/>
        <v>#DIV/0!</v>
      </c>
      <c r="Q37" s="37">
        <v>105.1</v>
      </c>
    </row>
    <row r="38" spans="2:17" ht="192" customHeight="1" x14ac:dyDescent="0.25">
      <c r="B38" s="14" t="s">
        <v>33</v>
      </c>
      <c r="C38" s="22"/>
      <c r="D38" s="7"/>
      <c r="E38" s="27">
        <v>106</v>
      </c>
      <c r="F38" s="22">
        <v>5702.5</v>
      </c>
      <c r="G38" s="51" t="e">
        <f t="shared" si="0"/>
        <v>#DIV/0!</v>
      </c>
      <c r="H38" s="27">
        <v>105.7</v>
      </c>
      <c r="I38" s="44"/>
      <c r="J38" s="51">
        <f t="shared" si="1"/>
        <v>0</v>
      </c>
      <c r="K38" s="26">
        <v>105.5</v>
      </c>
      <c r="L38" s="22"/>
      <c r="M38" s="26" t="e">
        <f t="shared" si="2"/>
        <v>#DIV/0!</v>
      </c>
      <c r="N38" s="27">
        <v>105.4</v>
      </c>
      <c r="O38" s="21"/>
      <c r="P38" s="26" t="e">
        <f t="shared" si="3"/>
        <v>#DIV/0!</v>
      </c>
      <c r="Q38" s="37">
        <v>105.1</v>
      </c>
    </row>
    <row r="39" spans="2:17" ht="41.25" customHeight="1" x14ac:dyDescent="0.25">
      <c r="B39" s="14" t="s">
        <v>67</v>
      </c>
      <c r="C39" s="22"/>
      <c r="D39" s="7"/>
      <c r="E39" s="27"/>
      <c r="F39" s="22"/>
      <c r="G39" s="51" t="e">
        <f t="shared" si="0"/>
        <v>#DIV/0!</v>
      </c>
      <c r="H39" s="27"/>
      <c r="I39" s="44"/>
      <c r="J39" s="51" t="e">
        <f t="shared" si="1"/>
        <v>#DIV/0!</v>
      </c>
      <c r="K39" s="26"/>
      <c r="L39" s="22"/>
      <c r="M39" s="26"/>
      <c r="N39" s="27"/>
      <c r="O39" s="21">
        <v>11840</v>
      </c>
      <c r="P39" s="26"/>
      <c r="Q39" s="37"/>
    </row>
    <row r="40" spans="2:17" x14ac:dyDescent="0.25">
      <c r="B40" s="24" t="s">
        <v>23</v>
      </c>
      <c r="C40" s="19">
        <f>C41</f>
        <v>1035</v>
      </c>
      <c r="D40" s="27"/>
      <c r="E40" s="27">
        <v>106</v>
      </c>
      <c r="F40" s="19">
        <f>F41+F42</f>
        <v>12565.8</v>
      </c>
      <c r="G40" s="51">
        <f t="shared" si="0"/>
        <v>1148.615852906092</v>
      </c>
      <c r="H40" s="27">
        <v>105.7</v>
      </c>
      <c r="I40" s="19">
        <f>I41</f>
        <v>0</v>
      </c>
      <c r="J40" s="51">
        <f t="shared" si="1"/>
        <v>0</v>
      </c>
      <c r="K40" s="26">
        <v>105.5</v>
      </c>
      <c r="L40" s="19">
        <f>L41</f>
        <v>0</v>
      </c>
      <c r="M40" s="26" t="e">
        <f t="shared" si="2"/>
        <v>#DIV/0!</v>
      </c>
      <c r="N40" s="27">
        <v>105.4</v>
      </c>
      <c r="O40" s="21"/>
      <c r="P40" s="26" t="e">
        <f t="shared" si="3"/>
        <v>#DIV/0!</v>
      </c>
      <c r="Q40" s="37">
        <v>105.1</v>
      </c>
    </row>
    <row r="41" spans="2:17" ht="30" x14ac:dyDescent="0.25">
      <c r="B41" s="9" t="s">
        <v>24</v>
      </c>
      <c r="C41" s="22">
        <v>1035</v>
      </c>
      <c r="D41" s="7"/>
      <c r="E41" s="27">
        <v>106</v>
      </c>
      <c r="F41" s="22">
        <v>12565.8</v>
      </c>
      <c r="G41" s="51">
        <f t="shared" si="0"/>
        <v>1148.615852906092</v>
      </c>
      <c r="H41" s="27">
        <v>105.7</v>
      </c>
      <c r="I41" s="22"/>
      <c r="J41" s="51">
        <f t="shared" si="1"/>
        <v>0</v>
      </c>
      <c r="K41" s="26">
        <v>105.5</v>
      </c>
      <c r="L41" s="22"/>
      <c r="M41" s="26" t="e">
        <f t="shared" si="2"/>
        <v>#DIV/0!</v>
      </c>
      <c r="N41" s="27">
        <v>105.4</v>
      </c>
      <c r="O41" s="21"/>
      <c r="P41" s="26" t="e">
        <f t="shared" si="3"/>
        <v>#DIV/0!</v>
      </c>
      <c r="Q41" s="37">
        <v>105.1</v>
      </c>
    </row>
    <row r="42" spans="2:17" ht="22.5" hidden="1" customHeight="1" x14ac:dyDescent="0.25">
      <c r="B42" s="9"/>
      <c r="C42" s="22"/>
      <c r="D42" s="7"/>
      <c r="E42" s="27">
        <v>106</v>
      </c>
      <c r="F42" s="22"/>
      <c r="G42" s="51" t="e">
        <f t="shared" si="0"/>
        <v>#DIV/0!</v>
      </c>
      <c r="H42" s="27">
        <v>105.7</v>
      </c>
      <c r="I42" s="22"/>
      <c r="J42" s="51" t="e">
        <f t="shared" si="1"/>
        <v>#DIV/0!</v>
      </c>
      <c r="K42" s="26">
        <v>105.5</v>
      </c>
      <c r="L42" s="22"/>
      <c r="M42" s="26" t="e">
        <f t="shared" si="2"/>
        <v>#DIV/0!</v>
      </c>
      <c r="N42" s="27">
        <v>105.4</v>
      </c>
      <c r="O42" s="21"/>
      <c r="P42" s="26" t="e">
        <f t="shared" si="3"/>
        <v>#DIV/0!</v>
      </c>
      <c r="Q42" s="37">
        <v>105.1</v>
      </c>
    </row>
    <row r="43" spans="2:17" x14ac:dyDescent="0.25">
      <c r="B43" s="25" t="s">
        <v>25</v>
      </c>
      <c r="C43" s="19">
        <f>SUM(C44:C46)</f>
        <v>0</v>
      </c>
      <c r="D43" s="27"/>
      <c r="E43" s="27">
        <v>106</v>
      </c>
      <c r="F43" s="19">
        <f>F44+F45+F46+F48</f>
        <v>3545.1</v>
      </c>
      <c r="G43" s="51" t="e">
        <f t="shared" si="0"/>
        <v>#DIV/0!</v>
      </c>
      <c r="H43" s="27">
        <v>105.7</v>
      </c>
      <c r="I43" s="19">
        <f>SUM(I44:I49)</f>
        <v>24734.5</v>
      </c>
      <c r="J43" s="51">
        <f t="shared" si="1"/>
        <v>661.33603274047175</v>
      </c>
      <c r="K43" s="26">
        <v>105.5</v>
      </c>
      <c r="L43" s="19">
        <f>SUM(L44:L46)</f>
        <v>13000</v>
      </c>
      <c r="M43" s="26">
        <f t="shared" si="2"/>
        <v>50.150923417379595</v>
      </c>
      <c r="N43" s="27">
        <v>105.4</v>
      </c>
      <c r="O43" s="19">
        <f>SUM(O44:O46)</f>
        <v>0</v>
      </c>
      <c r="P43" s="26">
        <f t="shared" si="3"/>
        <v>0</v>
      </c>
      <c r="Q43" s="37">
        <v>105.1</v>
      </c>
    </row>
    <row r="44" spans="2:17" ht="60" x14ac:dyDescent="0.25">
      <c r="B44" s="6" t="s">
        <v>64</v>
      </c>
      <c r="C44" s="22"/>
      <c r="D44" s="7"/>
      <c r="E44" s="27">
        <v>106</v>
      </c>
      <c r="F44" s="22">
        <v>3545.1</v>
      </c>
      <c r="G44" s="51" t="e">
        <f t="shared" si="0"/>
        <v>#DIV/0!</v>
      </c>
      <c r="H44" s="27">
        <v>105.7</v>
      </c>
      <c r="I44" s="22">
        <v>5934.5</v>
      </c>
      <c r="J44" s="51">
        <f t="shared" si="1"/>
        <v>158.6730552992108</v>
      </c>
      <c r="K44" s="26">
        <v>105.5</v>
      </c>
      <c r="L44" s="22"/>
      <c r="M44" s="26">
        <f t="shared" si="2"/>
        <v>0</v>
      </c>
      <c r="N44" s="27">
        <v>105.4</v>
      </c>
      <c r="O44" s="21"/>
      <c r="P44" s="26" t="e">
        <f t="shared" si="3"/>
        <v>#DIV/0!</v>
      </c>
      <c r="Q44" s="37">
        <v>105.1</v>
      </c>
    </row>
    <row r="45" spans="2:17" ht="30" x14ac:dyDescent="0.25">
      <c r="B45" s="30" t="s">
        <v>35</v>
      </c>
      <c r="C45" s="22"/>
      <c r="D45" s="7"/>
      <c r="E45" s="27">
        <v>106</v>
      </c>
      <c r="F45" s="22"/>
      <c r="G45" s="51" t="e">
        <f t="shared" si="0"/>
        <v>#DIV/0!</v>
      </c>
      <c r="H45" s="27">
        <v>105.7</v>
      </c>
      <c r="I45" s="22">
        <v>10800</v>
      </c>
      <c r="J45" s="51" t="e">
        <f t="shared" si="1"/>
        <v>#DIV/0!</v>
      </c>
      <c r="K45" s="26">
        <v>105.5</v>
      </c>
      <c r="L45" s="22">
        <v>13000</v>
      </c>
      <c r="M45" s="26">
        <f t="shared" si="2"/>
        <v>114.85722363584959</v>
      </c>
      <c r="N45" s="27">
        <v>105.4</v>
      </c>
      <c r="O45" s="21"/>
      <c r="P45" s="26">
        <f t="shared" si="3"/>
        <v>0</v>
      </c>
      <c r="Q45" s="37">
        <v>105.1</v>
      </c>
    </row>
    <row r="46" spans="2:17" ht="45" x14ac:dyDescent="0.25">
      <c r="B46" s="30" t="s">
        <v>36</v>
      </c>
      <c r="C46" s="22"/>
      <c r="D46" s="7"/>
      <c r="E46" s="27">
        <v>106</v>
      </c>
      <c r="F46" s="22"/>
      <c r="G46" s="51" t="e">
        <f t="shared" si="0"/>
        <v>#DIV/0!</v>
      </c>
      <c r="H46" s="27">
        <v>105.7</v>
      </c>
      <c r="I46" s="22">
        <v>3000</v>
      </c>
      <c r="J46" s="51" t="e">
        <f t="shared" si="1"/>
        <v>#DIV/0!</v>
      </c>
      <c r="K46" s="26">
        <v>105.5</v>
      </c>
      <c r="L46" s="22"/>
      <c r="M46" s="26">
        <f t="shared" si="2"/>
        <v>0</v>
      </c>
      <c r="N46" s="27">
        <v>105.4</v>
      </c>
      <c r="O46" s="21"/>
      <c r="P46" s="26" t="e">
        <f t="shared" si="3"/>
        <v>#DIV/0!</v>
      </c>
      <c r="Q46" s="37">
        <v>105.1</v>
      </c>
    </row>
    <row r="47" spans="2:17" ht="39" customHeight="1" x14ac:dyDescent="0.25">
      <c r="B47" s="30" t="s">
        <v>54</v>
      </c>
      <c r="C47" s="22"/>
      <c r="D47" s="7"/>
      <c r="E47" s="27">
        <v>106</v>
      </c>
      <c r="F47" s="22"/>
      <c r="G47" s="51" t="e">
        <f t="shared" si="0"/>
        <v>#DIV/0!</v>
      </c>
      <c r="H47" s="27">
        <v>105.7</v>
      </c>
      <c r="I47" s="22">
        <v>3000</v>
      </c>
      <c r="J47" s="51" t="e">
        <f t="shared" si="1"/>
        <v>#DIV/0!</v>
      </c>
      <c r="K47" s="26">
        <v>105.5</v>
      </c>
      <c r="L47" s="22"/>
      <c r="M47" s="26">
        <f t="shared" si="2"/>
        <v>0</v>
      </c>
      <c r="N47" s="27">
        <v>105.4</v>
      </c>
      <c r="O47" s="21"/>
      <c r="P47" s="26" t="e">
        <f t="shared" si="3"/>
        <v>#DIV/0!</v>
      </c>
      <c r="Q47" s="37">
        <v>105.1</v>
      </c>
    </row>
    <row r="48" spans="2:17" ht="30" x14ac:dyDescent="0.25">
      <c r="B48" s="30" t="s">
        <v>38</v>
      </c>
      <c r="C48" s="22">
        <v>3256</v>
      </c>
      <c r="D48" s="7"/>
      <c r="E48" s="27">
        <v>106</v>
      </c>
      <c r="F48" s="22"/>
      <c r="G48" s="51">
        <f t="shared" si="0"/>
        <v>0</v>
      </c>
      <c r="H48" s="27">
        <v>105.7</v>
      </c>
      <c r="I48" s="22"/>
      <c r="J48" s="51" t="e">
        <f t="shared" si="1"/>
        <v>#DIV/0!</v>
      </c>
      <c r="K48" s="26">
        <v>105.5</v>
      </c>
      <c r="L48" s="22"/>
      <c r="M48" s="26" t="e">
        <f t="shared" si="2"/>
        <v>#DIV/0!</v>
      </c>
      <c r="N48" s="27">
        <v>105.4</v>
      </c>
      <c r="O48" s="21"/>
      <c r="P48" s="26" t="e">
        <f t="shared" si="3"/>
        <v>#DIV/0!</v>
      </c>
      <c r="Q48" s="37">
        <v>105.1</v>
      </c>
    </row>
    <row r="49" spans="1:17" ht="128.25" customHeight="1" x14ac:dyDescent="0.25">
      <c r="B49" s="30" t="s">
        <v>65</v>
      </c>
      <c r="C49" s="22"/>
      <c r="D49" s="7"/>
      <c r="E49" s="27"/>
      <c r="F49" s="22"/>
      <c r="G49" s="51" t="e">
        <f t="shared" si="0"/>
        <v>#DIV/0!</v>
      </c>
      <c r="H49" s="27"/>
      <c r="I49" s="22">
        <v>2000</v>
      </c>
      <c r="J49" s="51" t="e">
        <f t="shared" si="1"/>
        <v>#DIV/0!</v>
      </c>
      <c r="K49" s="26"/>
      <c r="L49" s="22"/>
      <c r="M49" s="26"/>
      <c r="N49" s="27"/>
      <c r="O49" s="21"/>
      <c r="P49" s="26"/>
      <c r="Q49" s="37"/>
    </row>
    <row r="50" spans="1:17" ht="13.5" hidden="1" customHeight="1" x14ac:dyDescent="0.25">
      <c r="B50" s="31"/>
      <c r="C50" s="19"/>
      <c r="D50" s="27"/>
      <c r="E50" s="27">
        <v>106</v>
      </c>
      <c r="F50" s="19"/>
      <c r="G50" s="51" t="e">
        <f t="shared" si="0"/>
        <v>#DIV/0!</v>
      </c>
      <c r="H50" s="27">
        <v>105.7</v>
      </c>
      <c r="I50" s="19"/>
      <c r="J50" s="51" t="e">
        <f t="shared" si="1"/>
        <v>#DIV/0!</v>
      </c>
      <c r="K50" s="26">
        <v>105.5</v>
      </c>
      <c r="L50" s="19"/>
      <c r="M50" s="26" t="e">
        <f t="shared" si="2"/>
        <v>#DIV/0!</v>
      </c>
      <c r="N50" s="27">
        <v>105.4</v>
      </c>
      <c r="O50" s="19"/>
      <c r="P50" s="26" t="e">
        <f t="shared" si="3"/>
        <v>#DIV/0!</v>
      </c>
      <c r="Q50" s="37">
        <v>105.1</v>
      </c>
    </row>
    <row r="51" spans="1:17" hidden="1" x14ac:dyDescent="0.25">
      <c r="B51" s="6"/>
      <c r="C51" s="22"/>
      <c r="D51" s="7"/>
      <c r="E51" s="27">
        <v>106</v>
      </c>
      <c r="F51" s="22"/>
      <c r="G51" s="51" t="e">
        <f t="shared" si="0"/>
        <v>#DIV/0!</v>
      </c>
      <c r="H51" s="27">
        <v>105.7</v>
      </c>
      <c r="I51" s="22"/>
      <c r="J51" s="51" t="e">
        <f t="shared" si="1"/>
        <v>#DIV/0!</v>
      </c>
      <c r="K51" s="26">
        <v>105.5</v>
      </c>
      <c r="L51" s="22"/>
      <c r="M51" s="26" t="e">
        <f t="shared" si="2"/>
        <v>#DIV/0!</v>
      </c>
      <c r="N51" s="27">
        <v>105.4</v>
      </c>
      <c r="O51" s="21"/>
      <c r="P51" s="26" t="e">
        <f t="shared" si="3"/>
        <v>#DIV/0!</v>
      </c>
      <c r="Q51" s="37">
        <v>105.1</v>
      </c>
    </row>
    <row r="52" spans="1:17" x14ac:dyDescent="0.25">
      <c r="B52" s="25" t="s">
        <v>26</v>
      </c>
      <c r="C52" s="19">
        <f>SUM(C53:C55)</f>
        <v>6214</v>
      </c>
      <c r="D52" s="27"/>
      <c r="E52" s="27">
        <v>106</v>
      </c>
      <c r="F52" s="19"/>
      <c r="G52" s="51">
        <f t="shared" si="0"/>
        <v>0</v>
      </c>
      <c r="H52" s="27">
        <v>105.7</v>
      </c>
      <c r="I52" s="19">
        <f>SUM(I53:I55)</f>
        <v>6500</v>
      </c>
      <c r="J52" s="51" t="e">
        <f t="shared" si="1"/>
        <v>#DIV/0!</v>
      </c>
      <c r="K52" s="26">
        <v>105.5</v>
      </c>
      <c r="L52" s="19"/>
      <c r="M52" s="26">
        <f t="shared" si="2"/>
        <v>0</v>
      </c>
      <c r="N52" s="27">
        <v>105.4</v>
      </c>
      <c r="O52" s="38">
        <f>O55</f>
        <v>0</v>
      </c>
      <c r="P52" s="26" t="e">
        <f t="shared" si="3"/>
        <v>#DIV/0!</v>
      </c>
      <c r="Q52" s="37">
        <v>105.1</v>
      </c>
    </row>
    <row r="53" spans="1:17" ht="147.75" customHeight="1" x14ac:dyDescent="0.25">
      <c r="A53" s="39"/>
      <c r="B53" s="6" t="s">
        <v>28</v>
      </c>
      <c r="C53" s="22">
        <v>6214</v>
      </c>
      <c r="D53" s="7"/>
      <c r="E53" s="27">
        <v>106</v>
      </c>
      <c r="F53" s="22"/>
      <c r="G53" s="51">
        <f t="shared" si="0"/>
        <v>0</v>
      </c>
      <c r="H53" s="27">
        <v>105.7</v>
      </c>
      <c r="I53" s="22"/>
      <c r="J53" s="51" t="e">
        <f t="shared" si="1"/>
        <v>#DIV/0!</v>
      </c>
      <c r="K53" s="26">
        <v>105.5</v>
      </c>
      <c r="L53" s="22"/>
      <c r="M53" s="26" t="e">
        <f t="shared" si="2"/>
        <v>#DIV/0!</v>
      </c>
      <c r="N53" s="27">
        <v>105.4</v>
      </c>
      <c r="O53" s="21"/>
      <c r="P53" s="26" t="e">
        <f t="shared" si="3"/>
        <v>#DIV/0!</v>
      </c>
      <c r="Q53" s="37">
        <v>105.1</v>
      </c>
    </row>
    <row r="54" spans="1:17" ht="2.25" hidden="1" customHeight="1" x14ac:dyDescent="0.25">
      <c r="A54" s="2"/>
      <c r="B54" s="32" t="s">
        <v>27</v>
      </c>
      <c r="C54" s="20"/>
      <c r="D54" s="12"/>
      <c r="E54" s="27">
        <v>106</v>
      </c>
      <c r="F54" s="20"/>
      <c r="G54" s="51" t="e">
        <f t="shared" si="0"/>
        <v>#DIV/0!</v>
      </c>
      <c r="H54" s="27">
        <v>105.7</v>
      </c>
      <c r="I54" s="20"/>
      <c r="J54" s="51" t="e">
        <f t="shared" si="1"/>
        <v>#DIV/0!</v>
      </c>
      <c r="K54" s="26">
        <v>105.5</v>
      </c>
      <c r="L54" s="20"/>
      <c r="M54" s="26" t="e">
        <f t="shared" si="2"/>
        <v>#DIV/0!</v>
      </c>
      <c r="N54" s="27">
        <v>105.4</v>
      </c>
      <c r="O54" s="23"/>
      <c r="P54" s="26" t="e">
        <f t="shared" si="3"/>
        <v>#DIV/0!</v>
      </c>
      <c r="Q54" s="37">
        <v>105.1</v>
      </c>
    </row>
    <row r="55" spans="1:17" ht="142.5" customHeight="1" x14ac:dyDescent="0.25">
      <c r="A55" s="2"/>
      <c r="B55" s="32" t="s">
        <v>59</v>
      </c>
      <c r="C55" s="20"/>
      <c r="D55" s="12"/>
      <c r="E55" s="27">
        <v>106</v>
      </c>
      <c r="F55" s="20"/>
      <c r="G55" s="51" t="e">
        <f t="shared" si="0"/>
        <v>#DIV/0!</v>
      </c>
      <c r="H55" s="27">
        <v>105.7</v>
      </c>
      <c r="I55" s="46">
        <v>6500</v>
      </c>
      <c r="J55" s="51" t="e">
        <f t="shared" si="1"/>
        <v>#DIV/0!</v>
      </c>
      <c r="K55" s="26">
        <v>105.5</v>
      </c>
      <c r="L55" s="20"/>
      <c r="M55" s="26">
        <f t="shared" si="2"/>
        <v>0</v>
      </c>
      <c r="N55" s="27">
        <v>105.4</v>
      </c>
      <c r="O55" s="23"/>
      <c r="P55" s="26" t="e">
        <f t="shared" si="3"/>
        <v>#DIV/0!</v>
      </c>
      <c r="Q55" s="37">
        <v>105.1</v>
      </c>
    </row>
    <row r="56" spans="1:17" ht="42.75" customHeight="1" x14ac:dyDescent="0.25">
      <c r="A56" s="2"/>
      <c r="B56" s="33" t="s">
        <v>39</v>
      </c>
      <c r="C56" s="38">
        <f>C57</f>
        <v>4995</v>
      </c>
      <c r="D56" s="54"/>
      <c r="E56" s="27">
        <v>106</v>
      </c>
      <c r="F56" s="38">
        <f>F57</f>
        <v>19047</v>
      </c>
      <c r="G56" s="51">
        <f t="shared" si="0"/>
        <v>360.75810910247992</v>
      </c>
      <c r="H56" s="27">
        <v>105.7</v>
      </c>
      <c r="I56" s="38">
        <f>I57</f>
        <v>19047</v>
      </c>
      <c r="J56" s="51">
        <f t="shared" si="1"/>
        <v>94.786729857819907</v>
      </c>
      <c r="K56" s="26">
        <v>105.5</v>
      </c>
      <c r="L56" s="22"/>
      <c r="M56" s="26">
        <f t="shared" si="2"/>
        <v>0</v>
      </c>
      <c r="N56" s="27">
        <v>105.4</v>
      </c>
      <c r="O56" s="21"/>
      <c r="P56" s="26" t="e">
        <f t="shared" si="3"/>
        <v>#DIV/0!</v>
      </c>
      <c r="Q56" s="37">
        <v>105.1</v>
      </c>
    </row>
    <row r="57" spans="1:17" ht="49.5" customHeight="1" x14ac:dyDescent="0.25">
      <c r="B57" s="40" t="s">
        <v>40</v>
      </c>
      <c r="C57" s="34">
        <v>4995</v>
      </c>
      <c r="D57" s="35"/>
      <c r="E57" s="27">
        <v>106</v>
      </c>
      <c r="F57" s="22">
        <v>19047</v>
      </c>
      <c r="G57" s="51">
        <f t="shared" si="0"/>
        <v>360.75810910247992</v>
      </c>
      <c r="H57" s="27">
        <v>105.7</v>
      </c>
      <c r="I57" s="22">
        <v>19047</v>
      </c>
      <c r="J57" s="51">
        <f t="shared" si="1"/>
        <v>94.786729857819907</v>
      </c>
      <c r="K57" s="26">
        <v>105.5</v>
      </c>
      <c r="L57" s="22"/>
      <c r="M57" s="26">
        <f t="shared" si="2"/>
        <v>0</v>
      </c>
      <c r="N57" s="27">
        <v>105.4</v>
      </c>
      <c r="O57" s="21"/>
      <c r="P57" s="26" t="e">
        <f t="shared" si="3"/>
        <v>#DIV/0!</v>
      </c>
      <c r="Q57" s="37">
        <v>105.1</v>
      </c>
    </row>
    <row r="58" spans="1:17" ht="13.5" customHeight="1" x14ac:dyDescent="0.25">
      <c r="B58" s="25" t="s">
        <v>29</v>
      </c>
      <c r="C58" s="19">
        <f>C59</f>
        <v>0</v>
      </c>
      <c r="D58" s="26">
        <f>C58/24469/106*10000</f>
        <v>0</v>
      </c>
      <c r="E58" s="27">
        <v>106</v>
      </c>
      <c r="F58" s="19">
        <f>SUM(F59:F64)</f>
        <v>20754</v>
      </c>
      <c r="G58" s="51" t="e">
        <f t="shared" si="0"/>
        <v>#DIV/0!</v>
      </c>
      <c r="H58" s="27">
        <v>105.7</v>
      </c>
      <c r="I58" s="19">
        <f>SUM(I60:I64)</f>
        <v>5000</v>
      </c>
      <c r="J58" s="51">
        <f t="shared" si="1"/>
        <v>22.835773792478534</v>
      </c>
      <c r="K58" s="26">
        <v>105.5</v>
      </c>
      <c r="L58" s="19">
        <f>SUM(L59:L64)</f>
        <v>13700</v>
      </c>
      <c r="M58" s="26">
        <f t="shared" si="2"/>
        <v>261.45038167938935</v>
      </c>
      <c r="N58" s="27">
        <v>105.4</v>
      </c>
      <c r="O58" s="21">
        <f>O61+O64</f>
        <v>0</v>
      </c>
      <c r="P58" s="26">
        <f t="shared" si="3"/>
        <v>0</v>
      </c>
      <c r="Q58" s="37">
        <v>105.1</v>
      </c>
    </row>
    <row r="59" spans="1:17" ht="118.5" hidden="1" customHeight="1" x14ac:dyDescent="0.25">
      <c r="B59" s="6"/>
      <c r="C59" s="22"/>
      <c r="D59" s="7"/>
      <c r="E59" s="27">
        <v>106</v>
      </c>
      <c r="F59" s="22"/>
      <c r="G59" s="51" t="e">
        <f t="shared" si="0"/>
        <v>#DIV/0!</v>
      </c>
      <c r="H59" s="27">
        <v>105.7</v>
      </c>
      <c r="I59" s="22"/>
      <c r="J59" s="51" t="e">
        <f t="shared" si="1"/>
        <v>#DIV/0!</v>
      </c>
      <c r="K59" s="26">
        <v>105.5</v>
      </c>
      <c r="L59" s="22"/>
      <c r="M59" s="26" t="e">
        <f t="shared" si="2"/>
        <v>#DIV/0!</v>
      </c>
      <c r="N59" s="27">
        <v>105.4</v>
      </c>
      <c r="O59" s="21"/>
      <c r="P59" s="26" t="e">
        <f t="shared" si="3"/>
        <v>#DIV/0!</v>
      </c>
      <c r="Q59" s="37">
        <v>105.1</v>
      </c>
    </row>
    <row r="60" spans="1:17" ht="131.25" customHeight="1" x14ac:dyDescent="0.25">
      <c r="B60" s="6" t="s">
        <v>30</v>
      </c>
      <c r="C60" s="22"/>
      <c r="D60" s="7"/>
      <c r="E60" s="27">
        <v>106</v>
      </c>
      <c r="F60" s="45">
        <v>5633.3</v>
      </c>
      <c r="G60" s="51" t="e">
        <f t="shared" si="0"/>
        <v>#DIV/0!</v>
      </c>
      <c r="H60" s="27">
        <v>105.7</v>
      </c>
      <c r="I60" s="22"/>
      <c r="J60" s="51">
        <f t="shared" si="1"/>
        <v>0</v>
      </c>
      <c r="K60" s="26">
        <v>105.5</v>
      </c>
      <c r="L60" s="22"/>
      <c r="M60" s="26" t="e">
        <f t="shared" si="2"/>
        <v>#DIV/0!</v>
      </c>
      <c r="N60" s="27">
        <v>105.4</v>
      </c>
      <c r="O60" s="21"/>
      <c r="P60" s="26" t="e">
        <f t="shared" si="3"/>
        <v>#DIV/0!</v>
      </c>
      <c r="Q60" s="37">
        <v>105.1</v>
      </c>
    </row>
    <row r="61" spans="1:17" ht="137.25" customHeight="1" x14ac:dyDescent="0.25">
      <c r="B61" s="6" t="s">
        <v>31</v>
      </c>
      <c r="C61" s="22"/>
      <c r="D61" s="7"/>
      <c r="E61" s="27">
        <v>106</v>
      </c>
      <c r="F61" s="22"/>
      <c r="G61" s="51" t="e">
        <f t="shared" si="0"/>
        <v>#DIV/0!</v>
      </c>
      <c r="H61" s="27">
        <v>105.7</v>
      </c>
      <c r="I61" s="22">
        <v>5000</v>
      </c>
      <c r="J61" s="51" t="e">
        <f t="shared" si="1"/>
        <v>#DIV/0!</v>
      </c>
      <c r="K61" s="26">
        <v>105.5</v>
      </c>
      <c r="L61" s="44"/>
      <c r="M61" s="26">
        <f t="shared" si="2"/>
        <v>0</v>
      </c>
      <c r="N61" s="27">
        <v>105.4</v>
      </c>
      <c r="O61" s="21"/>
      <c r="P61" s="26" t="e">
        <f t="shared" si="3"/>
        <v>#DIV/0!</v>
      </c>
      <c r="Q61" s="37">
        <v>105.1</v>
      </c>
    </row>
    <row r="62" spans="1:17" ht="62.25" customHeight="1" x14ac:dyDescent="0.25">
      <c r="B62" s="6" t="s">
        <v>68</v>
      </c>
      <c r="C62" s="22"/>
      <c r="D62" s="7"/>
      <c r="E62" s="27"/>
      <c r="F62" s="22"/>
      <c r="G62" s="51" t="e">
        <f t="shared" si="0"/>
        <v>#DIV/0!</v>
      </c>
      <c r="H62" s="27"/>
      <c r="I62" s="22"/>
      <c r="J62" s="51" t="e">
        <f t="shared" si="1"/>
        <v>#DIV/0!</v>
      </c>
      <c r="K62" s="26"/>
      <c r="L62" s="45">
        <v>13700</v>
      </c>
      <c r="M62" s="26"/>
      <c r="N62" s="27"/>
      <c r="O62" s="21"/>
      <c r="P62" s="26"/>
      <c r="Q62" s="37"/>
    </row>
    <row r="63" spans="1:17" ht="81.75" customHeight="1" x14ac:dyDescent="0.25">
      <c r="B63" s="6" t="s">
        <v>37</v>
      </c>
      <c r="C63" s="22">
        <v>1674</v>
      </c>
      <c r="D63" s="7"/>
      <c r="E63" s="27">
        <v>106</v>
      </c>
      <c r="F63" s="22">
        <v>6863.5</v>
      </c>
      <c r="G63" s="51">
        <f t="shared" si="0"/>
        <v>387.89590701575327</v>
      </c>
      <c r="H63" s="27">
        <v>105.7</v>
      </c>
      <c r="I63" s="22"/>
      <c r="J63" s="51">
        <f t="shared" si="1"/>
        <v>0</v>
      </c>
      <c r="K63" s="26">
        <v>105.5</v>
      </c>
      <c r="L63" s="22"/>
      <c r="M63" s="26" t="e">
        <f t="shared" si="2"/>
        <v>#DIV/0!</v>
      </c>
      <c r="N63" s="27">
        <v>105.4</v>
      </c>
      <c r="O63" s="21"/>
      <c r="P63" s="26" t="e">
        <f t="shared" si="3"/>
        <v>#DIV/0!</v>
      </c>
      <c r="Q63" s="37">
        <v>105.1</v>
      </c>
    </row>
    <row r="64" spans="1:17" ht="86.25" customHeight="1" x14ac:dyDescent="0.25">
      <c r="B64" s="6" t="s">
        <v>69</v>
      </c>
      <c r="C64" s="22"/>
      <c r="D64" s="7"/>
      <c r="E64" s="27">
        <v>106</v>
      </c>
      <c r="F64" s="22">
        <v>8257.2000000000007</v>
      </c>
      <c r="G64" s="51" t="e">
        <f t="shared" si="0"/>
        <v>#DIV/0!</v>
      </c>
      <c r="H64" s="27">
        <v>105.7</v>
      </c>
      <c r="I64" s="22"/>
      <c r="J64" s="51">
        <f t="shared" si="1"/>
        <v>0</v>
      </c>
      <c r="K64" s="26">
        <v>105.5</v>
      </c>
      <c r="L64" s="22"/>
      <c r="M64" s="26" t="e">
        <f t="shared" si="2"/>
        <v>#DIV/0!</v>
      </c>
      <c r="N64" s="27">
        <v>105.4</v>
      </c>
      <c r="O64" s="21"/>
      <c r="P64" s="26" t="e">
        <f t="shared" si="3"/>
        <v>#DIV/0!</v>
      </c>
      <c r="Q64" s="37">
        <v>105.1</v>
      </c>
    </row>
    <row r="65" spans="2:17" ht="47.25" hidden="1" customHeight="1" x14ac:dyDescent="0.25">
      <c r="B65" s="6"/>
      <c r="C65" s="22"/>
      <c r="D65" s="7"/>
      <c r="E65" s="27"/>
      <c r="F65" s="22"/>
      <c r="G65" s="26"/>
      <c r="H65" s="27"/>
      <c r="I65" s="22"/>
      <c r="J65" s="51"/>
      <c r="K65" s="26"/>
      <c r="L65" s="22"/>
      <c r="M65" s="26"/>
      <c r="N65" s="27"/>
      <c r="O65" s="21"/>
      <c r="P65" s="26"/>
      <c r="Q65" s="37"/>
    </row>
  </sheetData>
  <mergeCells count="9">
    <mergeCell ref="B2:P2"/>
    <mergeCell ref="B3:P3"/>
    <mergeCell ref="B4:P4"/>
    <mergeCell ref="B6:B8"/>
    <mergeCell ref="C6:E6"/>
    <mergeCell ref="F6:H6"/>
    <mergeCell ref="I6:K6"/>
    <mergeCell ref="L6:N6"/>
    <mergeCell ref="O6:Q6"/>
  </mergeCells>
  <phoneticPr fontId="7" type="noConversion"/>
  <pageMargins left="0" right="0" top="0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workbookViewId="0">
      <selection activeCell="H34" sqref="H34:I34"/>
    </sheetView>
  </sheetViews>
  <sheetFormatPr defaultRowHeight="15" x14ac:dyDescent="0.25"/>
  <cols>
    <col min="1" max="1" width="44" customWidth="1"/>
    <col min="3" max="3" width="31" customWidth="1"/>
    <col min="5" max="5" width="32.140625" customWidth="1"/>
    <col min="7" max="7" width="28.5703125" customWidth="1"/>
    <col min="9" max="9" width="33.5703125" customWidth="1"/>
  </cols>
  <sheetData>
    <row r="3" spans="1:9" x14ac:dyDescent="0.25">
      <c r="A3" s="62" t="s">
        <v>75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63" t="s">
        <v>41</v>
      </c>
      <c r="B5" s="66" t="s">
        <v>70</v>
      </c>
      <c r="C5" s="67"/>
      <c r="D5" s="66" t="s">
        <v>52</v>
      </c>
      <c r="E5" s="67"/>
      <c r="F5" s="66" t="s">
        <v>53</v>
      </c>
      <c r="G5" s="67"/>
      <c r="H5" s="66" t="s">
        <v>71</v>
      </c>
      <c r="I5" s="67"/>
    </row>
    <row r="6" spans="1:9" x14ac:dyDescent="0.25">
      <c r="A6" s="64"/>
      <c r="B6" s="68" t="s">
        <v>72</v>
      </c>
      <c r="C6" s="69"/>
      <c r="D6" s="68" t="s">
        <v>74</v>
      </c>
      <c r="E6" s="69"/>
      <c r="F6" s="68" t="s">
        <v>76</v>
      </c>
      <c r="G6" s="69"/>
      <c r="H6" s="68" t="s">
        <v>77</v>
      </c>
      <c r="I6" s="69"/>
    </row>
    <row r="7" spans="1:9" x14ac:dyDescent="0.25">
      <c r="A7" s="64"/>
      <c r="B7" s="70"/>
      <c r="C7" s="71"/>
      <c r="D7" s="70"/>
      <c r="E7" s="71"/>
      <c r="F7" s="70"/>
      <c r="G7" s="71"/>
      <c r="H7" s="70"/>
      <c r="I7" s="71"/>
    </row>
    <row r="8" spans="1:9" x14ac:dyDescent="0.25">
      <c r="A8" s="64"/>
      <c r="B8" s="70"/>
      <c r="C8" s="71"/>
      <c r="D8" s="70"/>
      <c r="E8" s="71"/>
      <c r="F8" s="70"/>
      <c r="G8" s="71"/>
      <c r="H8" s="70"/>
      <c r="I8" s="71"/>
    </row>
    <row r="9" spans="1:9" x14ac:dyDescent="0.25">
      <c r="A9" s="64"/>
      <c r="B9" s="70"/>
      <c r="C9" s="71"/>
      <c r="D9" s="70"/>
      <c r="E9" s="71"/>
      <c r="F9" s="70"/>
      <c r="G9" s="71"/>
      <c r="H9" s="70"/>
      <c r="I9" s="71"/>
    </row>
    <row r="10" spans="1:9" x14ac:dyDescent="0.25">
      <c r="A10" s="64"/>
      <c r="B10" s="70"/>
      <c r="C10" s="71"/>
      <c r="D10" s="70"/>
      <c r="E10" s="71"/>
      <c r="F10" s="70"/>
      <c r="G10" s="71"/>
      <c r="H10" s="70"/>
      <c r="I10" s="71"/>
    </row>
    <row r="11" spans="1:9" x14ac:dyDescent="0.25">
      <c r="A11" s="64"/>
      <c r="B11" s="70"/>
      <c r="C11" s="71"/>
      <c r="D11" s="70"/>
      <c r="E11" s="71"/>
      <c r="F11" s="70"/>
      <c r="G11" s="71"/>
      <c r="H11" s="70"/>
      <c r="I11" s="71"/>
    </row>
    <row r="12" spans="1:9" x14ac:dyDescent="0.25">
      <c r="A12" s="64"/>
      <c r="B12" s="70"/>
      <c r="C12" s="71"/>
      <c r="D12" s="70"/>
      <c r="E12" s="71"/>
      <c r="F12" s="70"/>
      <c r="G12" s="71"/>
      <c r="H12" s="70"/>
      <c r="I12" s="71"/>
    </row>
    <row r="13" spans="1:9" x14ac:dyDescent="0.25">
      <c r="A13" s="64"/>
      <c r="B13" s="70"/>
      <c r="C13" s="71"/>
      <c r="D13" s="70"/>
      <c r="E13" s="71"/>
      <c r="F13" s="70"/>
      <c r="G13" s="71"/>
      <c r="H13" s="70"/>
      <c r="I13" s="71"/>
    </row>
    <row r="14" spans="1:9" x14ac:dyDescent="0.25">
      <c r="A14" s="64"/>
      <c r="B14" s="70"/>
      <c r="C14" s="71"/>
      <c r="D14" s="70"/>
      <c r="E14" s="71"/>
      <c r="F14" s="70"/>
      <c r="G14" s="71"/>
      <c r="H14" s="70"/>
      <c r="I14" s="71"/>
    </row>
    <row r="15" spans="1:9" x14ac:dyDescent="0.25">
      <c r="A15" s="64"/>
      <c r="B15" s="70"/>
      <c r="C15" s="71"/>
      <c r="D15" s="70"/>
      <c r="E15" s="71"/>
      <c r="F15" s="70"/>
      <c r="G15" s="71"/>
      <c r="H15" s="70"/>
      <c r="I15" s="71"/>
    </row>
    <row r="16" spans="1:9" x14ac:dyDescent="0.25">
      <c r="A16" s="64"/>
      <c r="B16" s="70"/>
      <c r="C16" s="71"/>
      <c r="D16" s="70"/>
      <c r="E16" s="71"/>
      <c r="F16" s="70"/>
      <c r="G16" s="71"/>
      <c r="H16" s="70"/>
      <c r="I16" s="71"/>
    </row>
    <row r="17" spans="1:9" x14ac:dyDescent="0.25">
      <c r="A17" s="64"/>
      <c r="B17" s="70"/>
      <c r="C17" s="71"/>
      <c r="D17" s="70"/>
      <c r="E17" s="71"/>
      <c r="F17" s="70"/>
      <c r="G17" s="71"/>
      <c r="H17" s="70"/>
      <c r="I17" s="71"/>
    </row>
    <row r="18" spans="1:9" x14ac:dyDescent="0.25">
      <c r="A18" s="64"/>
      <c r="B18" s="70"/>
      <c r="C18" s="71"/>
      <c r="D18" s="70"/>
      <c r="E18" s="71"/>
      <c r="F18" s="70"/>
      <c r="G18" s="71"/>
      <c r="H18" s="70"/>
      <c r="I18" s="71"/>
    </row>
    <row r="19" spans="1:9" x14ac:dyDescent="0.25">
      <c r="A19" s="64"/>
      <c r="B19" s="70"/>
      <c r="C19" s="71"/>
      <c r="D19" s="70"/>
      <c r="E19" s="71"/>
      <c r="F19" s="70"/>
      <c r="G19" s="71"/>
      <c r="H19" s="70"/>
      <c r="I19" s="71"/>
    </row>
    <row r="20" spans="1:9" x14ac:dyDescent="0.25">
      <c r="A20" s="64"/>
      <c r="B20" s="70"/>
      <c r="C20" s="71"/>
      <c r="D20" s="70"/>
      <c r="E20" s="71"/>
      <c r="F20" s="70"/>
      <c r="G20" s="71"/>
      <c r="H20" s="70"/>
      <c r="I20" s="71"/>
    </row>
    <row r="21" spans="1:9" x14ac:dyDescent="0.25">
      <c r="A21" s="64"/>
      <c r="B21" s="70"/>
      <c r="C21" s="71"/>
      <c r="D21" s="70"/>
      <c r="E21" s="71"/>
      <c r="F21" s="70"/>
      <c r="G21" s="71"/>
      <c r="H21" s="70"/>
      <c r="I21" s="71"/>
    </row>
    <row r="22" spans="1:9" x14ac:dyDescent="0.25">
      <c r="A22" s="64"/>
      <c r="B22" s="70"/>
      <c r="C22" s="71"/>
      <c r="D22" s="70"/>
      <c r="E22" s="71"/>
      <c r="F22" s="70"/>
      <c r="G22" s="71"/>
      <c r="H22" s="70"/>
      <c r="I22" s="71"/>
    </row>
    <row r="23" spans="1:9" x14ac:dyDescent="0.25">
      <c r="A23" s="64"/>
      <c r="B23" s="70"/>
      <c r="C23" s="71"/>
      <c r="D23" s="70"/>
      <c r="E23" s="71"/>
      <c r="F23" s="70"/>
      <c r="G23" s="71"/>
      <c r="H23" s="70"/>
      <c r="I23" s="71"/>
    </row>
    <row r="24" spans="1:9" x14ac:dyDescent="0.25">
      <c r="A24" s="64"/>
      <c r="B24" s="70"/>
      <c r="C24" s="71"/>
      <c r="D24" s="70"/>
      <c r="E24" s="71"/>
      <c r="F24" s="70"/>
      <c r="G24" s="71"/>
      <c r="H24" s="70"/>
      <c r="I24" s="71"/>
    </row>
    <row r="25" spans="1:9" x14ac:dyDescent="0.25">
      <c r="A25" s="64"/>
      <c r="B25" s="70"/>
      <c r="C25" s="71"/>
      <c r="D25" s="70"/>
      <c r="E25" s="71"/>
      <c r="F25" s="70"/>
      <c r="G25" s="71"/>
      <c r="H25" s="70"/>
      <c r="I25" s="71"/>
    </row>
    <row r="26" spans="1:9" x14ac:dyDescent="0.25">
      <c r="A26" s="64"/>
      <c r="B26" s="70"/>
      <c r="C26" s="71"/>
      <c r="D26" s="70"/>
      <c r="E26" s="71"/>
      <c r="F26" s="70"/>
      <c r="G26" s="71"/>
      <c r="H26" s="70"/>
      <c r="I26" s="71"/>
    </row>
    <row r="27" spans="1:9" x14ac:dyDescent="0.25">
      <c r="A27" s="64"/>
      <c r="B27" s="70"/>
      <c r="C27" s="71"/>
      <c r="D27" s="70"/>
      <c r="E27" s="71"/>
      <c r="F27" s="70"/>
      <c r="G27" s="71"/>
      <c r="H27" s="70"/>
      <c r="I27" s="71"/>
    </row>
    <row r="28" spans="1:9" x14ac:dyDescent="0.25">
      <c r="A28" s="64"/>
      <c r="B28" s="70"/>
      <c r="C28" s="71"/>
      <c r="D28" s="70"/>
      <c r="E28" s="71"/>
      <c r="F28" s="70"/>
      <c r="G28" s="71"/>
      <c r="H28" s="70"/>
      <c r="I28" s="71"/>
    </row>
    <row r="29" spans="1:9" x14ac:dyDescent="0.25">
      <c r="A29" s="64"/>
      <c r="B29" s="70"/>
      <c r="C29" s="71"/>
      <c r="D29" s="70"/>
      <c r="E29" s="71"/>
      <c r="F29" s="70"/>
      <c r="G29" s="71"/>
      <c r="H29" s="70"/>
      <c r="I29" s="71"/>
    </row>
    <row r="30" spans="1:9" x14ac:dyDescent="0.25">
      <c r="A30" s="64"/>
      <c r="B30" s="70"/>
      <c r="C30" s="71"/>
      <c r="D30" s="70"/>
      <c r="E30" s="71"/>
      <c r="F30" s="70"/>
      <c r="G30" s="71"/>
      <c r="H30" s="70"/>
      <c r="I30" s="71"/>
    </row>
    <row r="31" spans="1:9" x14ac:dyDescent="0.25">
      <c r="A31" s="64"/>
      <c r="B31" s="70"/>
      <c r="C31" s="71"/>
      <c r="D31" s="70"/>
      <c r="E31" s="71"/>
      <c r="F31" s="70"/>
      <c r="G31" s="71"/>
      <c r="H31" s="70"/>
      <c r="I31" s="71"/>
    </row>
    <row r="32" spans="1:9" ht="145.5" customHeight="1" x14ac:dyDescent="0.25">
      <c r="A32" s="65"/>
      <c r="B32" s="72"/>
      <c r="C32" s="73"/>
      <c r="D32" s="72"/>
      <c r="E32" s="73"/>
      <c r="F32" s="72"/>
      <c r="G32" s="73"/>
      <c r="H32" s="72"/>
      <c r="I32" s="73"/>
    </row>
    <row r="33" spans="1:9" x14ac:dyDescent="0.25">
      <c r="A33" s="41" t="s">
        <v>42</v>
      </c>
      <c r="B33" s="74">
        <v>7086</v>
      </c>
      <c r="C33" s="75"/>
      <c r="D33" s="74">
        <v>7885</v>
      </c>
      <c r="E33" s="75"/>
      <c r="F33" s="74">
        <v>7572</v>
      </c>
      <c r="G33" s="75"/>
      <c r="H33" s="74">
        <v>8372</v>
      </c>
      <c r="I33" s="75"/>
    </row>
    <row r="34" spans="1:9" x14ac:dyDescent="0.25">
      <c r="A34" s="41" t="s">
        <v>43</v>
      </c>
      <c r="B34" s="74">
        <v>7086</v>
      </c>
      <c r="C34" s="75"/>
      <c r="D34" s="74">
        <v>7885</v>
      </c>
      <c r="E34" s="75"/>
      <c r="F34" s="74">
        <v>7572</v>
      </c>
      <c r="G34" s="75"/>
      <c r="H34" s="74">
        <v>8372</v>
      </c>
      <c r="I34" s="75"/>
    </row>
    <row r="35" spans="1:9" x14ac:dyDescent="0.25">
      <c r="A35" s="41" t="s">
        <v>44</v>
      </c>
      <c r="B35" s="74"/>
      <c r="C35" s="75"/>
      <c r="D35" s="74"/>
      <c r="E35" s="75"/>
      <c r="F35" s="74"/>
      <c r="G35" s="75"/>
      <c r="H35" s="74"/>
      <c r="I35" s="75"/>
    </row>
    <row r="36" spans="1:9" ht="19.5" customHeight="1" x14ac:dyDescent="0.25">
      <c r="A36" s="41" t="s">
        <v>45</v>
      </c>
      <c r="B36" s="76"/>
      <c r="C36" s="77"/>
      <c r="D36" s="78"/>
      <c r="E36" s="77"/>
      <c r="F36" s="78"/>
      <c r="G36" s="77"/>
      <c r="H36" s="78"/>
      <c r="I36" s="77"/>
    </row>
    <row r="37" spans="1:9" x14ac:dyDescent="0.25">
      <c r="A37" s="41" t="s">
        <v>46</v>
      </c>
      <c r="B37" s="76"/>
      <c r="C37" s="77"/>
      <c r="D37" s="78"/>
      <c r="E37" s="77"/>
      <c r="F37" s="78"/>
      <c r="G37" s="77"/>
      <c r="H37" s="78"/>
      <c r="I37" s="77"/>
    </row>
    <row r="38" spans="1:9" ht="21.75" customHeight="1" x14ac:dyDescent="0.25">
      <c r="A38" s="41" t="s">
        <v>47</v>
      </c>
      <c r="B38" s="76"/>
      <c r="C38" s="77"/>
      <c r="D38" s="78"/>
      <c r="E38" s="77"/>
      <c r="F38" s="78"/>
      <c r="G38" s="77"/>
      <c r="H38" s="78"/>
      <c r="I38" s="77"/>
    </row>
    <row r="39" spans="1:9" ht="21.75" customHeight="1" x14ac:dyDescent="0.25">
      <c r="A39" s="41" t="s">
        <v>48</v>
      </c>
      <c r="B39" s="79"/>
      <c r="C39" s="79"/>
      <c r="D39" s="80"/>
      <c r="E39" s="81"/>
      <c r="F39" s="80" t="s">
        <v>49</v>
      </c>
      <c r="G39" s="81"/>
      <c r="H39" s="80"/>
      <c r="I39" s="81"/>
    </row>
    <row r="40" spans="1:9" ht="18.75" customHeight="1" x14ac:dyDescent="0.25">
      <c r="A40" s="41" t="s">
        <v>50</v>
      </c>
      <c r="D40" s="42"/>
      <c r="E40" s="43"/>
      <c r="F40" s="42"/>
      <c r="G40" s="43"/>
      <c r="H40" s="42"/>
      <c r="I40" s="43"/>
    </row>
    <row r="41" spans="1:9" ht="27.75" customHeight="1" x14ac:dyDescent="0.25">
      <c r="A41" s="41" t="s">
        <v>51</v>
      </c>
      <c r="B41" s="82"/>
      <c r="C41" s="83"/>
      <c r="D41" s="79"/>
      <c r="E41" s="79"/>
      <c r="F41" s="79"/>
      <c r="G41" s="79"/>
      <c r="H41" s="79"/>
      <c r="I41" s="79"/>
    </row>
  </sheetData>
  <mergeCells count="42">
    <mergeCell ref="B39:C39"/>
    <mergeCell ref="D39:E39"/>
    <mergeCell ref="F39:G39"/>
    <mergeCell ref="H39:I39"/>
    <mergeCell ref="B41:C41"/>
    <mergeCell ref="D41:E41"/>
    <mergeCell ref="F41:G41"/>
    <mergeCell ref="H41:I41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A3:I4"/>
    <mergeCell ref="A5:A32"/>
    <mergeCell ref="B5:C5"/>
    <mergeCell ref="D5:E5"/>
    <mergeCell ref="F5:G5"/>
    <mergeCell ref="H5:I5"/>
    <mergeCell ref="B6:C32"/>
    <mergeCell ref="D6:E32"/>
    <mergeCell ref="F6:G32"/>
    <mergeCell ref="H6:I3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строительство</vt:lpstr>
      <vt:lpstr>ввод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Аксенова</dc:creator>
  <cp:lastModifiedBy>Пользователь</cp:lastModifiedBy>
  <cp:lastPrinted>2019-06-10T08:13:46Z</cp:lastPrinted>
  <dcterms:created xsi:type="dcterms:W3CDTF">2017-05-10T08:58:33Z</dcterms:created>
  <dcterms:modified xsi:type="dcterms:W3CDTF">2020-01-15T11:18:58Z</dcterms:modified>
</cp:coreProperties>
</file>